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Licitações - LICITACAO\LICITAÇÃO\19. LICITAÇÕES 2023\4. CONCORRÊNCIA PÚBLICA\xx. Concorrência Pública nº xx-2023 - Calçamento Emaus\PROJETO EXECUTIVO\"/>
    </mc:Choice>
  </mc:AlternateContent>
  <xr:revisionPtr revIDLastSave="0" documentId="13_ncr:1_{CD38C90A-7AE8-4A90-96D0-596ABBFCBF8C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ORÇAMENTO!$A$10:$G$35</definedName>
    <definedName name="_xlnm.Print_Area" localSheetId="2">BDI!$A$1:$E$46</definedName>
    <definedName name="_xlnm.Print_Area" localSheetId="1">CRONOGRAMA!$A$1:$AZ$56</definedName>
    <definedName name="_xlnm.Print_Area" localSheetId="0">ORÇAMENTO!$A$1:$G$43</definedName>
    <definedName name="Import.CR">[1]Dados!$G$8</definedName>
    <definedName name="Import.Município">[1]Dados!$G$7</definedName>
    <definedName name="Import.Proponente">[1]Dados!$G$6</definedName>
    <definedName name="_xlnm.Print_Titles" localSheetId="1">CRONOGRAMA!$A:$D</definedName>
  </definedNames>
  <calcPr calcId="191029"/>
</workbook>
</file>

<file path=xl/calcChain.xml><?xml version="1.0" encoding="utf-8"?>
<calcChain xmlns="http://schemas.openxmlformats.org/spreadsheetml/2006/main">
  <c r="H24" i="1" l="1"/>
  <c r="C21" i="2" s="1"/>
  <c r="C24" i="2"/>
  <c r="C22" i="2"/>
  <c r="H29" i="1"/>
  <c r="C20" i="2"/>
  <c r="C17" i="2"/>
  <c r="B24" i="2"/>
  <c r="B23" i="2"/>
  <c r="B22" i="2"/>
  <c r="B21" i="2"/>
  <c r="B20" i="2"/>
  <c r="B19" i="2"/>
  <c r="B18" i="2"/>
  <c r="H11" i="1"/>
  <c r="H22" i="1"/>
  <c r="H33" i="1"/>
  <c r="F23" i="1"/>
  <c r="G23" i="1"/>
  <c r="F25" i="1"/>
  <c r="G25" i="1"/>
  <c r="F26" i="1"/>
  <c r="G26" i="1"/>
  <c r="F27" i="1"/>
  <c r="G27" i="1"/>
  <c r="F28" i="1"/>
  <c r="G28" i="1"/>
  <c r="F30" i="1"/>
  <c r="G30" i="1"/>
  <c r="F34" i="1"/>
  <c r="G34" i="1"/>
  <c r="F35" i="1"/>
  <c r="G35" i="1"/>
  <c r="F12" i="1"/>
  <c r="G12" i="1"/>
  <c r="B17" i="2"/>
  <c r="F17" i="2"/>
  <c r="H17" i="2" s="1"/>
  <c r="J17" i="2" s="1"/>
  <c r="L17" i="2" s="1"/>
  <c r="N17" i="2" s="1"/>
  <c r="P17" i="2" s="1"/>
  <c r="R17" i="2" s="1"/>
  <c r="T17" i="2" s="1"/>
  <c r="V17" i="2" s="1"/>
  <c r="X17" i="2" s="1"/>
  <c r="Z17" i="2" s="1"/>
  <c r="AB17" i="2" s="1"/>
  <c r="AD17" i="2" s="1"/>
  <c r="AF17" i="2" s="1"/>
  <c r="AH17" i="2" s="1"/>
  <c r="AJ17" i="2" s="1"/>
  <c r="AL17" i="2" s="1"/>
  <c r="AN17" i="2" s="1"/>
  <c r="AP17" i="2" s="1"/>
  <c r="AR17" i="2" s="1"/>
  <c r="AT17" i="2" s="1"/>
  <c r="AV17" i="2" s="1"/>
  <c r="AX17" i="2" s="1"/>
  <c r="AZ17" i="2" s="1"/>
  <c r="F18" i="2"/>
  <c r="H18" i="2" s="1"/>
  <c r="J18" i="2" s="1"/>
  <c r="L18" i="2" s="1"/>
  <c r="N18" i="2" s="1"/>
  <c r="P18" i="2" s="1"/>
  <c r="R18" i="2" s="1"/>
  <c r="T18" i="2" s="1"/>
  <c r="V18" i="2" s="1"/>
  <c r="X18" i="2" s="1"/>
  <c r="Z18" i="2" s="1"/>
  <c r="AB18" i="2" s="1"/>
  <c r="AD18" i="2" s="1"/>
  <c r="AF18" i="2" s="1"/>
  <c r="AH18" i="2" s="1"/>
  <c r="AJ18" i="2" s="1"/>
  <c r="AL18" i="2" s="1"/>
  <c r="AN18" i="2" s="1"/>
  <c r="AP18" i="2" s="1"/>
  <c r="AR18" i="2" s="1"/>
  <c r="AT18" i="2" s="1"/>
  <c r="AV18" i="2" s="1"/>
  <c r="AX18" i="2" s="1"/>
  <c r="AY18" i="2" s="1"/>
  <c r="F19" i="2"/>
  <c r="H19" i="2" s="1"/>
  <c r="J19" i="2" s="1"/>
  <c r="L19" i="2" s="1"/>
  <c r="N19" i="2" s="1"/>
  <c r="P19" i="2" s="1"/>
  <c r="R19" i="2" s="1"/>
  <c r="T19" i="2" s="1"/>
  <c r="V19" i="2" s="1"/>
  <c r="X19" i="2" s="1"/>
  <c r="Z19" i="2" s="1"/>
  <c r="AB19" i="2" s="1"/>
  <c r="AD19" i="2" s="1"/>
  <c r="AF19" i="2" s="1"/>
  <c r="AH19" i="2" s="1"/>
  <c r="AJ19" i="2" s="1"/>
  <c r="AL19" i="2" s="1"/>
  <c r="AN19" i="2" s="1"/>
  <c r="AP19" i="2" s="1"/>
  <c r="AR19" i="2" s="1"/>
  <c r="AT19" i="2" s="1"/>
  <c r="AV19" i="2" s="1"/>
  <c r="AX19" i="2" s="1"/>
  <c r="F20" i="2"/>
  <c r="H20" i="2" s="1"/>
  <c r="J20" i="2" s="1"/>
  <c r="L20" i="2" s="1"/>
  <c r="N20" i="2" s="1"/>
  <c r="P20" i="2" s="1"/>
  <c r="R20" i="2" s="1"/>
  <c r="T20" i="2" s="1"/>
  <c r="V20" i="2" s="1"/>
  <c r="X20" i="2" s="1"/>
  <c r="Z20" i="2" s="1"/>
  <c r="AB20" i="2" s="1"/>
  <c r="AD20" i="2" s="1"/>
  <c r="AF20" i="2" s="1"/>
  <c r="AH20" i="2" s="1"/>
  <c r="AJ20" i="2" s="1"/>
  <c r="AL20" i="2" s="1"/>
  <c r="AN20" i="2" s="1"/>
  <c r="AP20" i="2" s="1"/>
  <c r="AR20" i="2" s="1"/>
  <c r="AT20" i="2" s="1"/>
  <c r="AV20" i="2" s="1"/>
  <c r="AX20" i="2" s="1"/>
  <c r="F21" i="2"/>
  <c r="H21" i="2" s="1"/>
  <c r="J21" i="2" s="1"/>
  <c r="L21" i="2" s="1"/>
  <c r="N21" i="2" s="1"/>
  <c r="P21" i="2" s="1"/>
  <c r="R21" i="2" s="1"/>
  <c r="T21" i="2" s="1"/>
  <c r="V21" i="2" s="1"/>
  <c r="X21" i="2" s="1"/>
  <c r="Z21" i="2" s="1"/>
  <c r="AB21" i="2" s="1"/>
  <c r="AD21" i="2" s="1"/>
  <c r="AF21" i="2" s="1"/>
  <c r="AH21" i="2" s="1"/>
  <c r="AJ21" i="2" s="1"/>
  <c r="AL21" i="2" s="1"/>
  <c r="AN21" i="2" s="1"/>
  <c r="AP21" i="2" s="1"/>
  <c r="AR21" i="2" s="1"/>
  <c r="AT21" i="2" s="1"/>
  <c r="AV21" i="2" s="1"/>
  <c r="AX21" i="2" s="1"/>
  <c r="F22" i="2"/>
  <c r="H22" i="2" s="1"/>
  <c r="J22" i="2" s="1"/>
  <c r="L22" i="2" s="1"/>
  <c r="N22" i="2" s="1"/>
  <c r="P22" i="2" s="1"/>
  <c r="R22" i="2" s="1"/>
  <c r="T22" i="2" s="1"/>
  <c r="V22" i="2" s="1"/>
  <c r="X22" i="2" s="1"/>
  <c r="Z22" i="2" s="1"/>
  <c r="AB22" i="2" s="1"/>
  <c r="AD22" i="2" s="1"/>
  <c r="AF22" i="2" s="1"/>
  <c r="AH22" i="2" s="1"/>
  <c r="AJ22" i="2" s="1"/>
  <c r="AL22" i="2" s="1"/>
  <c r="AN22" i="2" s="1"/>
  <c r="AP22" i="2" s="1"/>
  <c r="AR22" i="2" s="1"/>
  <c r="AT22" i="2" s="1"/>
  <c r="AV22" i="2" s="1"/>
  <c r="AX22" i="2" s="1"/>
  <c r="F23" i="2"/>
  <c r="H23" i="2" s="1"/>
  <c r="J23" i="2" s="1"/>
  <c r="L23" i="2" s="1"/>
  <c r="N23" i="2" s="1"/>
  <c r="P23" i="2" s="1"/>
  <c r="R23" i="2" s="1"/>
  <c r="T23" i="2" s="1"/>
  <c r="V23" i="2" s="1"/>
  <c r="X23" i="2" s="1"/>
  <c r="Z23" i="2" s="1"/>
  <c r="AB23" i="2" s="1"/>
  <c r="AD23" i="2" s="1"/>
  <c r="AF23" i="2" s="1"/>
  <c r="AH23" i="2" s="1"/>
  <c r="AJ23" i="2" s="1"/>
  <c r="AL23" i="2" s="1"/>
  <c r="AN23" i="2" s="1"/>
  <c r="AP23" i="2" s="1"/>
  <c r="AR23" i="2" s="1"/>
  <c r="AT23" i="2" s="1"/>
  <c r="AV23" i="2" s="1"/>
  <c r="AX23" i="2" s="1"/>
  <c r="AY23" i="2" s="1"/>
  <c r="F24" i="2"/>
  <c r="H24" i="2" s="1"/>
  <c r="J24" i="2" s="1"/>
  <c r="L24" i="2" s="1"/>
  <c r="N24" i="2" s="1"/>
  <c r="P24" i="2" s="1"/>
  <c r="R24" i="2" s="1"/>
  <c r="T24" i="2" s="1"/>
  <c r="V24" i="2" s="1"/>
  <c r="X24" i="2" s="1"/>
  <c r="Z24" i="2" s="1"/>
  <c r="AB24" i="2" s="1"/>
  <c r="AD24" i="2" s="1"/>
  <c r="AF24" i="2" s="1"/>
  <c r="AH24" i="2" s="1"/>
  <c r="AJ24" i="2" s="1"/>
  <c r="AL24" i="2" s="1"/>
  <c r="AN24" i="2" s="1"/>
  <c r="AP24" i="2" s="1"/>
  <c r="AR24" i="2" s="1"/>
  <c r="AT24" i="2" s="1"/>
  <c r="AV24" i="2" s="1"/>
  <c r="AX24" i="2" s="1"/>
  <c r="AZ24" i="2" s="1"/>
  <c r="F25" i="2"/>
  <c r="H25" i="2" s="1"/>
  <c r="J25" i="2" s="1"/>
  <c r="L25" i="2" s="1"/>
  <c r="N25" i="2" s="1"/>
  <c r="P25" i="2" s="1"/>
  <c r="R25" i="2" s="1"/>
  <c r="T25" i="2" s="1"/>
  <c r="V25" i="2" s="1"/>
  <c r="X25" i="2" s="1"/>
  <c r="Z25" i="2" s="1"/>
  <c r="AB25" i="2" s="1"/>
  <c r="AD25" i="2" s="1"/>
  <c r="AF25" i="2" s="1"/>
  <c r="AH25" i="2" s="1"/>
  <c r="AJ25" i="2" s="1"/>
  <c r="AL25" i="2" s="1"/>
  <c r="AN25" i="2" s="1"/>
  <c r="AP25" i="2" s="1"/>
  <c r="AR25" i="2" s="1"/>
  <c r="AT25" i="2" s="1"/>
  <c r="AV25" i="2" s="1"/>
  <c r="AX25" i="2" s="1"/>
  <c r="AZ25" i="2" s="1"/>
  <c r="F26" i="2"/>
  <c r="H26" i="2" s="1"/>
  <c r="J26" i="2" s="1"/>
  <c r="L26" i="2" s="1"/>
  <c r="N26" i="2" s="1"/>
  <c r="P26" i="2" s="1"/>
  <c r="R26" i="2" s="1"/>
  <c r="T26" i="2" s="1"/>
  <c r="V26" i="2" s="1"/>
  <c r="X26" i="2" s="1"/>
  <c r="Z26" i="2" s="1"/>
  <c r="AB26" i="2" s="1"/>
  <c r="AD26" i="2" s="1"/>
  <c r="AF26" i="2" s="1"/>
  <c r="AH26" i="2" s="1"/>
  <c r="AJ26" i="2" s="1"/>
  <c r="AL26" i="2" s="1"/>
  <c r="AN26" i="2" s="1"/>
  <c r="AP26" i="2" s="1"/>
  <c r="AR26" i="2" s="1"/>
  <c r="AT26" i="2" s="1"/>
  <c r="AV26" i="2" s="1"/>
  <c r="AX26" i="2" s="1"/>
  <c r="AZ26" i="2" s="1"/>
  <c r="F27" i="2"/>
  <c r="H27" i="2" s="1"/>
  <c r="J27" i="2" s="1"/>
  <c r="L27" i="2" s="1"/>
  <c r="N27" i="2" s="1"/>
  <c r="P27" i="2" s="1"/>
  <c r="R27" i="2" s="1"/>
  <c r="T27" i="2" s="1"/>
  <c r="V27" i="2" s="1"/>
  <c r="X27" i="2" s="1"/>
  <c r="Z27" i="2" s="1"/>
  <c r="AB27" i="2" s="1"/>
  <c r="AD27" i="2" s="1"/>
  <c r="AF27" i="2" s="1"/>
  <c r="AH27" i="2" s="1"/>
  <c r="AJ27" i="2" s="1"/>
  <c r="AL27" i="2" s="1"/>
  <c r="AN27" i="2" s="1"/>
  <c r="AP27" i="2" s="1"/>
  <c r="AR27" i="2" s="1"/>
  <c r="AT27" i="2" s="1"/>
  <c r="AV27" i="2" s="1"/>
  <c r="AX27" i="2" s="1"/>
  <c r="AZ27" i="2" s="1"/>
  <c r="F28" i="2"/>
  <c r="H28" i="2" s="1"/>
  <c r="J28" i="2" s="1"/>
  <c r="L28" i="2" s="1"/>
  <c r="N28" i="2" s="1"/>
  <c r="P28" i="2" s="1"/>
  <c r="R28" i="2" s="1"/>
  <c r="T28" i="2" s="1"/>
  <c r="V28" i="2" s="1"/>
  <c r="X28" i="2" s="1"/>
  <c r="Z28" i="2" s="1"/>
  <c r="AB28" i="2" s="1"/>
  <c r="AD28" i="2" s="1"/>
  <c r="AF28" i="2" s="1"/>
  <c r="AH28" i="2" s="1"/>
  <c r="AJ28" i="2" s="1"/>
  <c r="AL28" i="2" s="1"/>
  <c r="AN28" i="2" s="1"/>
  <c r="AP28" i="2" s="1"/>
  <c r="AR28" i="2" s="1"/>
  <c r="AT28" i="2" s="1"/>
  <c r="AV28" i="2" s="1"/>
  <c r="AX28" i="2" s="1"/>
  <c r="AZ28" i="2" s="1"/>
  <c r="F29" i="2"/>
  <c r="H29" i="2" s="1"/>
  <c r="J29" i="2" s="1"/>
  <c r="L29" i="2" s="1"/>
  <c r="N29" i="2" s="1"/>
  <c r="P29" i="2" s="1"/>
  <c r="R29" i="2" s="1"/>
  <c r="T29" i="2" s="1"/>
  <c r="V29" i="2" s="1"/>
  <c r="X29" i="2" s="1"/>
  <c r="Z29" i="2" s="1"/>
  <c r="AB29" i="2" s="1"/>
  <c r="AD29" i="2" s="1"/>
  <c r="AF29" i="2" s="1"/>
  <c r="AH29" i="2" s="1"/>
  <c r="AJ29" i="2" s="1"/>
  <c r="AL29" i="2" s="1"/>
  <c r="AN29" i="2" s="1"/>
  <c r="AP29" i="2" s="1"/>
  <c r="AR29" i="2" s="1"/>
  <c r="AT29" i="2" s="1"/>
  <c r="AV29" i="2" s="1"/>
  <c r="AX29" i="2" s="1"/>
  <c r="AZ29" i="2" s="1"/>
  <c r="F30" i="2"/>
  <c r="H30" i="2" s="1"/>
  <c r="J30" i="2" s="1"/>
  <c r="L30" i="2" s="1"/>
  <c r="N30" i="2" s="1"/>
  <c r="P30" i="2" s="1"/>
  <c r="R30" i="2" s="1"/>
  <c r="T30" i="2" s="1"/>
  <c r="V30" i="2" s="1"/>
  <c r="X30" i="2" s="1"/>
  <c r="Z30" i="2" s="1"/>
  <c r="AB30" i="2" s="1"/>
  <c r="AD30" i="2" s="1"/>
  <c r="AF30" i="2" s="1"/>
  <c r="AH30" i="2" s="1"/>
  <c r="AJ30" i="2" s="1"/>
  <c r="AL30" i="2" s="1"/>
  <c r="AN30" i="2" s="1"/>
  <c r="AP30" i="2" s="1"/>
  <c r="AR30" i="2" s="1"/>
  <c r="AT30" i="2" s="1"/>
  <c r="AV30" i="2" s="1"/>
  <c r="AX30" i="2" s="1"/>
  <c r="AZ30" i="2" s="1"/>
  <c r="F31" i="2"/>
  <c r="H31" i="2" s="1"/>
  <c r="J31" i="2" s="1"/>
  <c r="L31" i="2" s="1"/>
  <c r="N31" i="2" s="1"/>
  <c r="P31" i="2" s="1"/>
  <c r="R31" i="2" s="1"/>
  <c r="T31" i="2" s="1"/>
  <c r="V31" i="2" s="1"/>
  <c r="X31" i="2" s="1"/>
  <c r="Z31" i="2" s="1"/>
  <c r="AB31" i="2" s="1"/>
  <c r="AD31" i="2" s="1"/>
  <c r="AF31" i="2" s="1"/>
  <c r="AH31" i="2" s="1"/>
  <c r="AJ31" i="2" s="1"/>
  <c r="AL31" i="2" s="1"/>
  <c r="AN31" i="2" s="1"/>
  <c r="AP31" i="2" s="1"/>
  <c r="AR31" i="2" s="1"/>
  <c r="AT31" i="2" s="1"/>
  <c r="AV31" i="2" s="1"/>
  <c r="AX31" i="2" s="1"/>
  <c r="AZ31" i="2" s="1"/>
  <c r="F32" i="2"/>
  <c r="H32" i="2" s="1"/>
  <c r="J32" i="2" s="1"/>
  <c r="L32" i="2" s="1"/>
  <c r="N32" i="2" s="1"/>
  <c r="P32" i="2" s="1"/>
  <c r="R32" i="2" s="1"/>
  <c r="T32" i="2" s="1"/>
  <c r="V32" i="2" s="1"/>
  <c r="X32" i="2" s="1"/>
  <c r="Z32" i="2" s="1"/>
  <c r="AB32" i="2" s="1"/>
  <c r="AD32" i="2" s="1"/>
  <c r="AF32" i="2" s="1"/>
  <c r="AH32" i="2" s="1"/>
  <c r="AJ32" i="2" s="1"/>
  <c r="AL32" i="2" s="1"/>
  <c r="AN32" i="2" s="1"/>
  <c r="AP32" i="2" s="1"/>
  <c r="AR32" i="2" s="1"/>
  <c r="AT32" i="2" s="1"/>
  <c r="AV32" i="2" s="1"/>
  <c r="AX32" i="2" s="1"/>
  <c r="AZ32" i="2" s="1"/>
  <c r="F33" i="2"/>
  <c r="H33" i="2" s="1"/>
  <c r="J33" i="2" s="1"/>
  <c r="L33" i="2" s="1"/>
  <c r="N33" i="2" s="1"/>
  <c r="P33" i="2" s="1"/>
  <c r="R33" i="2" s="1"/>
  <c r="T33" i="2" s="1"/>
  <c r="V33" i="2" s="1"/>
  <c r="X33" i="2" s="1"/>
  <c r="Z33" i="2" s="1"/>
  <c r="AB33" i="2" s="1"/>
  <c r="AD33" i="2" s="1"/>
  <c r="AF33" i="2" s="1"/>
  <c r="AH33" i="2" s="1"/>
  <c r="AJ33" i="2" s="1"/>
  <c r="AL33" i="2" s="1"/>
  <c r="AN33" i="2" s="1"/>
  <c r="AP33" i="2" s="1"/>
  <c r="AR33" i="2" s="1"/>
  <c r="AT33" i="2" s="1"/>
  <c r="AV33" i="2" s="1"/>
  <c r="AX33" i="2" s="1"/>
  <c r="AZ33" i="2" s="1"/>
  <c r="F34" i="2"/>
  <c r="H34" i="2" s="1"/>
  <c r="J34" i="2" s="1"/>
  <c r="L34" i="2" s="1"/>
  <c r="N34" i="2" s="1"/>
  <c r="P34" i="2" s="1"/>
  <c r="R34" i="2" s="1"/>
  <c r="T34" i="2" s="1"/>
  <c r="V34" i="2" s="1"/>
  <c r="X34" i="2" s="1"/>
  <c r="Z34" i="2" s="1"/>
  <c r="AB34" i="2" s="1"/>
  <c r="AD34" i="2" s="1"/>
  <c r="AF34" i="2" s="1"/>
  <c r="AH34" i="2" s="1"/>
  <c r="AJ34" i="2" s="1"/>
  <c r="AL34" i="2" s="1"/>
  <c r="AN34" i="2" s="1"/>
  <c r="AP34" i="2" s="1"/>
  <c r="AR34" i="2" s="1"/>
  <c r="AT34" i="2" s="1"/>
  <c r="AV34" i="2" s="1"/>
  <c r="AX34" i="2" s="1"/>
  <c r="AZ34" i="2" s="1"/>
  <c r="F35" i="2"/>
  <c r="H35" i="2" s="1"/>
  <c r="J35" i="2" s="1"/>
  <c r="L35" i="2" s="1"/>
  <c r="N35" i="2" s="1"/>
  <c r="P35" i="2" s="1"/>
  <c r="R35" i="2" s="1"/>
  <c r="T35" i="2" s="1"/>
  <c r="V35" i="2" s="1"/>
  <c r="X35" i="2" s="1"/>
  <c r="Z35" i="2" s="1"/>
  <c r="AB35" i="2" s="1"/>
  <c r="AD35" i="2" s="1"/>
  <c r="AF35" i="2" s="1"/>
  <c r="AH35" i="2" s="1"/>
  <c r="AJ35" i="2" s="1"/>
  <c r="AL35" i="2" s="1"/>
  <c r="AN35" i="2" s="1"/>
  <c r="AP35" i="2" s="1"/>
  <c r="AR35" i="2" s="1"/>
  <c r="AT35" i="2" s="1"/>
  <c r="AV35" i="2" s="1"/>
  <c r="AX35" i="2" s="1"/>
  <c r="AZ35" i="2" s="1"/>
  <c r="F36" i="2"/>
  <c r="H36" i="2" s="1"/>
  <c r="J36" i="2" s="1"/>
  <c r="L36" i="2" s="1"/>
  <c r="N36" i="2" s="1"/>
  <c r="P36" i="2" s="1"/>
  <c r="R36" i="2" s="1"/>
  <c r="T36" i="2" s="1"/>
  <c r="V36" i="2" s="1"/>
  <c r="X36" i="2" s="1"/>
  <c r="Z36" i="2" s="1"/>
  <c r="AB36" i="2" s="1"/>
  <c r="AD36" i="2" s="1"/>
  <c r="AF36" i="2" s="1"/>
  <c r="AH36" i="2" s="1"/>
  <c r="AJ36" i="2" s="1"/>
  <c r="AL36" i="2" s="1"/>
  <c r="AN36" i="2" s="1"/>
  <c r="AP36" i="2" s="1"/>
  <c r="AR36" i="2" s="1"/>
  <c r="AT36" i="2" s="1"/>
  <c r="AV36" i="2" s="1"/>
  <c r="AX36" i="2" s="1"/>
  <c r="AZ36" i="2" s="1"/>
  <c r="F37" i="2"/>
  <c r="H37" i="2" s="1"/>
  <c r="J37" i="2" s="1"/>
  <c r="L37" i="2" s="1"/>
  <c r="N37" i="2" s="1"/>
  <c r="P37" i="2" s="1"/>
  <c r="R37" i="2" s="1"/>
  <c r="T37" i="2" s="1"/>
  <c r="V37" i="2" s="1"/>
  <c r="X37" i="2" s="1"/>
  <c r="Z37" i="2" s="1"/>
  <c r="AB37" i="2" s="1"/>
  <c r="AD37" i="2" s="1"/>
  <c r="AF37" i="2" s="1"/>
  <c r="AH37" i="2" s="1"/>
  <c r="AJ37" i="2" s="1"/>
  <c r="AL37" i="2" s="1"/>
  <c r="AN37" i="2" s="1"/>
  <c r="AP37" i="2" s="1"/>
  <c r="AR37" i="2" s="1"/>
  <c r="AT37" i="2" s="1"/>
  <c r="AV37" i="2" s="1"/>
  <c r="AX37" i="2" s="1"/>
  <c r="AZ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X39" i="2" s="1"/>
  <c r="Z39" i="2" s="1"/>
  <c r="AB39" i="2" s="1"/>
  <c r="AD39" i="2" s="1"/>
  <c r="AF39" i="2" s="1"/>
  <c r="AH39" i="2" s="1"/>
  <c r="AJ39" i="2" s="1"/>
  <c r="AL39" i="2" s="1"/>
  <c r="AN39" i="2" s="1"/>
  <c r="AP39" i="2" s="1"/>
  <c r="AR39" i="2" s="1"/>
  <c r="AT39" i="2" s="1"/>
  <c r="AV39" i="2" s="1"/>
  <c r="AX39" i="2" s="1"/>
  <c r="AZ39" i="2" s="1"/>
  <c r="F40" i="2"/>
  <c r="H40" i="2" s="1"/>
  <c r="J40" i="2" s="1"/>
  <c r="L40" i="2" s="1"/>
  <c r="N40" i="2" s="1"/>
  <c r="P40" i="2" s="1"/>
  <c r="R40" i="2" s="1"/>
  <c r="T40" i="2" s="1"/>
  <c r="V40" i="2" s="1"/>
  <c r="X40" i="2" s="1"/>
  <c r="Z40" i="2" s="1"/>
  <c r="AB40" i="2" s="1"/>
  <c r="AD40" i="2" s="1"/>
  <c r="AF40" i="2" s="1"/>
  <c r="AH40" i="2" s="1"/>
  <c r="AJ40" i="2" s="1"/>
  <c r="AL40" i="2" s="1"/>
  <c r="AN40" i="2" s="1"/>
  <c r="AP40" i="2" s="1"/>
  <c r="AR40" i="2" s="1"/>
  <c r="AT40" i="2" s="1"/>
  <c r="AV40" i="2" s="1"/>
  <c r="AX40" i="2" s="1"/>
  <c r="AZ40" i="2" s="1"/>
  <c r="I11" i="1"/>
  <c r="I12" i="1"/>
  <c r="I13" i="1"/>
  <c r="I14" i="1"/>
  <c r="I15" i="1"/>
  <c r="F15" i="1" s="1"/>
  <c r="G15" i="1" s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H31" i="1" s="1"/>
  <c r="C23" i="2" s="1"/>
  <c r="I33" i="1"/>
  <c r="I34" i="1"/>
  <c r="I35" i="1"/>
  <c r="AZ23" i="2" l="1"/>
  <c r="BA23" i="2" s="1"/>
  <c r="AY22" i="2"/>
  <c r="AZ22" i="2" s="1"/>
  <c r="BA22" i="2" s="1"/>
  <c r="AY21" i="2"/>
  <c r="AZ21" i="2" s="1"/>
  <c r="BA21" i="2" s="1"/>
  <c r="AY20" i="2"/>
  <c r="AZ20" i="2" s="1"/>
  <c r="BA20" i="2" s="1"/>
  <c r="AZ18" i="2"/>
  <c r="BA18" i="2" s="1"/>
  <c r="AY19" i="2"/>
  <c r="AZ19" i="2" s="1"/>
  <c r="BA19" i="2" s="1"/>
  <c r="H16" i="1"/>
  <c r="C19" i="2" s="1"/>
  <c r="H13" i="1"/>
  <c r="C18" i="2" s="1"/>
  <c r="BA37" i="2"/>
  <c r="BA29" i="2"/>
  <c r="R38" i="2"/>
  <c r="T38" i="2" s="1"/>
  <c r="V38" i="2" s="1"/>
  <c r="X38" i="2" s="1"/>
  <c r="Z38" i="2" s="1"/>
  <c r="AB38" i="2" s="1"/>
  <c r="AD38" i="2" s="1"/>
  <c r="AF38" i="2" s="1"/>
  <c r="AH38" i="2" s="1"/>
  <c r="AJ38" i="2" s="1"/>
  <c r="AL38" i="2" s="1"/>
  <c r="AN38" i="2" s="1"/>
  <c r="AP38" i="2" s="1"/>
  <c r="AR38" i="2" s="1"/>
  <c r="AT38" i="2" s="1"/>
  <c r="AV38" i="2" s="1"/>
  <c r="AX38" i="2" s="1"/>
  <c r="AZ38" i="2" s="1"/>
  <c r="BA38" i="2"/>
  <c r="BA33" i="2"/>
  <c r="BA25" i="2"/>
  <c r="BA40" i="2"/>
  <c r="BA32" i="2"/>
  <c r="BA24" i="2"/>
  <c r="BA39" i="2"/>
  <c r="BA31" i="2"/>
  <c r="BA30" i="2"/>
  <c r="BA36" i="2"/>
  <c r="BA28" i="2"/>
  <c r="BA35" i="2"/>
  <c r="BA27" i="2"/>
  <c r="BA34" i="2"/>
  <c r="BA26" i="2"/>
  <c r="C14" i="5"/>
  <c r="B14" i="5"/>
  <c r="G37" i="1" l="1"/>
  <c r="F41" i="2" l="1"/>
  <c r="H41" i="2" s="1"/>
  <c r="J41" i="2" s="1"/>
  <c r="L41" i="2" s="1"/>
  <c r="N41" i="2" s="1"/>
  <c r="P41" i="2" s="1"/>
  <c r="BA41" i="2" s="1"/>
  <c r="F42" i="2"/>
  <c r="H42" i="2" s="1"/>
  <c r="J42" i="2" s="1"/>
  <c r="L42" i="2" s="1"/>
  <c r="N42" i="2" s="1"/>
  <c r="P42" i="2" s="1"/>
  <c r="BA42" i="2" s="1"/>
  <c r="F43" i="2"/>
  <c r="H43" i="2" s="1"/>
  <c r="J43" i="2" s="1"/>
  <c r="L43" i="2" s="1"/>
  <c r="N43" i="2" s="1"/>
  <c r="P43" i="2" s="1"/>
  <c r="R43" i="2" l="1"/>
  <c r="T43" i="2" s="1"/>
  <c r="V43" i="2" s="1"/>
  <c r="X43" i="2" s="1"/>
  <c r="Z43" i="2" s="1"/>
  <c r="AB43" i="2" s="1"/>
  <c r="AD43" i="2" s="1"/>
  <c r="AF43" i="2" s="1"/>
  <c r="AH43" i="2" s="1"/>
  <c r="AJ43" i="2" s="1"/>
  <c r="AL43" i="2" s="1"/>
  <c r="AN43" i="2" s="1"/>
  <c r="AP43" i="2" s="1"/>
  <c r="AR43" i="2" s="1"/>
  <c r="AT43" i="2" s="1"/>
  <c r="AV43" i="2" s="1"/>
  <c r="AX43" i="2" s="1"/>
  <c r="AZ43" i="2" s="1"/>
  <c r="BA17" i="2"/>
  <c r="R42" i="2"/>
  <c r="T42" i="2" s="1"/>
  <c r="V42" i="2" s="1"/>
  <c r="X42" i="2" s="1"/>
  <c r="Z42" i="2" s="1"/>
  <c r="AB42" i="2" s="1"/>
  <c r="AD42" i="2" s="1"/>
  <c r="AF42" i="2" s="1"/>
  <c r="AH42" i="2" s="1"/>
  <c r="AJ42" i="2" s="1"/>
  <c r="AL42" i="2" s="1"/>
  <c r="AN42" i="2" s="1"/>
  <c r="AP42" i="2" s="1"/>
  <c r="AR42" i="2" s="1"/>
  <c r="AT42" i="2" s="1"/>
  <c r="AV42" i="2" s="1"/>
  <c r="AX42" i="2" s="1"/>
  <c r="AZ42" i="2" s="1"/>
  <c r="R41" i="2"/>
  <c r="T41" i="2" s="1"/>
  <c r="V41" i="2" s="1"/>
  <c r="X41" i="2" s="1"/>
  <c r="Z41" i="2" s="1"/>
  <c r="AB41" i="2" s="1"/>
  <c r="AD41" i="2" s="1"/>
  <c r="AF41" i="2" s="1"/>
  <c r="AH41" i="2" s="1"/>
  <c r="AJ41" i="2" s="1"/>
  <c r="AL41" i="2" s="1"/>
  <c r="AN41" i="2" s="1"/>
  <c r="AP41" i="2" s="1"/>
  <c r="AR41" i="2" s="1"/>
  <c r="AT41" i="2" s="1"/>
  <c r="AV41" i="2" s="1"/>
  <c r="AX41" i="2" s="1"/>
  <c r="AZ41" i="2" s="1"/>
  <c r="E29" i="5"/>
  <c r="E28" i="5"/>
  <c r="C12" i="5"/>
  <c r="A12" i="2"/>
  <c r="C45" i="2" l="1"/>
  <c r="E31" i="5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AC44" i="2" l="1"/>
  <c r="AC45" i="2" s="1"/>
  <c r="AY44" i="2"/>
  <c r="AY45" i="2" s="1"/>
  <c r="AO44" i="2"/>
  <c r="AO45" i="2" s="1"/>
  <c r="AE44" i="2"/>
  <c r="AS44" i="2"/>
  <c r="AS45" i="2" s="1"/>
  <c r="AI44" i="2"/>
  <c r="AI45" i="2" s="1"/>
  <c r="AW44" i="2"/>
  <c r="AW45" i="2" s="1"/>
  <c r="AM44" i="2"/>
  <c r="AM45" i="2" s="1"/>
  <c r="AA44" i="2"/>
  <c r="AA45" i="2" s="1"/>
  <c r="AK44" i="2"/>
  <c r="AK45" i="2" s="1"/>
  <c r="AG44" i="2"/>
  <c r="AG45" i="2" s="1"/>
  <c r="AU44" i="2"/>
  <c r="AU45" i="2" s="1"/>
  <c r="AQ44" i="2"/>
  <c r="AQ45" i="2" s="1"/>
  <c r="Y44" i="2"/>
  <c r="Y45" i="2" s="1"/>
  <c r="W44" i="2"/>
  <c r="W45" i="2" s="1"/>
  <c r="G44" i="2"/>
  <c r="U44" i="2"/>
  <c r="U45" i="2" s="1"/>
  <c r="E44" i="2"/>
  <c r="S44" i="2"/>
  <c r="O44" i="2"/>
  <c r="Q44" i="2"/>
  <c r="M44" i="2"/>
  <c r="K44" i="2"/>
  <c r="I44" i="2"/>
  <c r="D44" i="2"/>
  <c r="D45" i="2" s="1"/>
  <c r="AE45" i="2" l="1"/>
  <c r="S45" i="2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X44" i="2" s="1"/>
  <c r="Z44" i="2" s="1"/>
  <c r="AB44" i="2" s="1"/>
  <c r="AD44" i="2" s="1"/>
  <c r="AF44" i="2" s="1"/>
  <c r="AH44" i="2" s="1"/>
  <c r="AJ44" i="2" s="1"/>
  <c r="AL44" i="2" s="1"/>
  <c r="AN44" i="2" s="1"/>
  <c r="AP44" i="2" s="1"/>
  <c r="AR44" i="2" s="1"/>
  <c r="AT44" i="2" s="1"/>
  <c r="AV44" i="2" s="1"/>
  <c r="AX44" i="2" s="1"/>
  <c r="AZ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  <c r="W46" i="2" s="1"/>
  <c r="Y46" i="2" s="1"/>
  <c r="AA46" i="2" s="1"/>
  <c r="AC46" i="2" s="1"/>
  <c r="AE46" i="2" s="1"/>
  <c r="AG46" i="2" s="1"/>
  <c r="AI46" i="2" s="1"/>
  <c r="AK46" i="2" s="1"/>
  <c r="AM46" i="2" s="1"/>
  <c r="AO46" i="2" s="1"/>
  <c r="AQ46" i="2" s="1"/>
  <c r="AS46" i="2" s="1"/>
  <c r="AU46" i="2" s="1"/>
  <c r="AW46" i="2" s="1"/>
  <c r="AY46" i="2" s="1"/>
</calcChain>
</file>

<file path=xl/sharedStrings.xml><?xml version="1.0" encoding="utf-8"?>
<sst xmlns="http://schemas.openxmlformats.org/spreadsheetml/2006/main" count="216" uniqueCount="156">
  <si>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</si>
  <si>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</si>
  <si>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</si>
  <si>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</si>
  <si>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</si>
  <si>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</si>
  <si>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</si>
  <si>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</si>
  <si>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</si>
  <si>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</si>
  <si>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</si>
  <si>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</si>
  <si>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</si>
  <si>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</si>
  <si>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</si>
  <si>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</si>
  <si>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</si>
  <si>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</si>
  <si>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</si>
  <si>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</si>
  <si>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</si>
  <si>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</si>
  <si>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</si>
  <si>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</si>
  <si>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</si>
  <si>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</si>
  <si>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</si>
  <si>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</si>
  <si>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</si>
  <si>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</si>
  <si>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</si>
  <si>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</si>
  <si>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</si>
  <si>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</si>
  <si>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</si>
  <si>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</si>
  <si>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</si>
  <si>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</si>
  <si>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</si>
  <si>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</si>
  <si>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</si>
  <si>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</si>
  <si>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</si>
  <si>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</si>
  <si>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</si>
  <si>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</si>
  <si>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</si>
  <si>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</si>
  <si>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</si>
  <si>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</si>
  <si>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</si>
  <si>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</si>
  <si>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</si>
  <si>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</si>
  <si>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</si>
  <si>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</si>
  <si>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</si>
  <si>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</si>
  <si>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</si>
  <si>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</si>
  <si>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</si>
  <si>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</si>
  <si>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</si>
  <si>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</si>
  <si>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</si>
  <si>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</si>
  <si>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</si>
  <si>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</si>
  <si>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</si>
  <si>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</si>
  <si>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</si>
  <si>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</si>
  <si>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</si>
  <si>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</si>
  <si>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</si>
  <si>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</si>
  <si>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</si>
  <si>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</si>
  <si>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</si>
  <si>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</si>
  <si>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</si>
  <si>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</si>
  <si>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</si>
  <si>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</si>
  <si>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</si>
  <si>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XX/XX/2018</t>
  </si>
  <si>
    <t>Programa</t>
  </si>
  <si>
    <t>Mês 07</t>
  </si>
  <si>
    <t>Mês 08</t>
  </si>
  <si>
    <t>Mês 09</t>
  </si>
  <si>
    <t>M</t>
  </si>
  <si>
    <t/>
  </si>
  <si>
    <t>UN</t>
  </si>
  <si>
    <t>1.1</t>
  </si>
  <si>
    <t>2.1</t>
  </si>
  <si>
    <t>2.2</t>
  </si>
  <si>
    <t>3.1</t>
  </si>
  <si>
    <t>3.2</t>
  </si>
  <si>
    <t>3.3</t>
  </si>
  <si>
    <t>3.4</t>
  </si>
  <si>
    <t>3.5</t>
  </si>
  <si>
    <t>4.1</t>
  </si>
  <si>
    <t>5.1</t>
  </si>
  <si>
    <t>5.2</t>
  </si>
  <si>
    <t>5.3</t>
  </si>
  <si>
    <t>5.4</t>
  </si>
  <si>
    <t>6.1</t>
  </si>
  <si>
    <t>7.1</t>
  </si>
  <si>
    <t>8.1</t>
  </si>
  <si>
    <t>8.2</t>
  </si>
  <si>
    <t>SERVIÇOS INICIAIS</t>
  </si>
  <si>
    <t>PLACA DE OBRA 4,00 X 2,00 M, EM CHAPA DE AÇO GALVANIZADO, INCLUSIVE ARMAÇÃO EM MADEIRA E PONTALETES.</t>
  </si>
  <si>
    <t>TERRAPLENAGEM</t>
  </si>
  <si>
    <t>ESCAVAÇÃO CARGA E TRANSPORTE 1A CATEGORIA 600-800M (CORTE DE BARRANCO)</t>
  </si>
  <si>
    <t>ESCARIFICAÇÃO, REGULARIZAÇÃO E COMPACTAÇÃO SUBLEITO</t>
  </si>
  <si>
    <t>DRENAGEM</t>
  </si>
  <si>
    <t>ESCAVAÇÃO DE VALA LATERAL RASA C/MOTONIVELADORA</t>
  </si>
  <si>
    <t>ESCAVAÇÃO DE BUEIROS EM 1A. CAT.</t>
  </si>
  <si>
    <t>ASSENTAMENTO DE TUBO 0,60M SEM BERÇO</t>
  </si>
  <si>
    <t>ASSENTAMENTO DE TUBO 0,80M SEM BERÇO</t>
  </si>
  <si>
    <t>ESCAVAÇÃO PARA SAÍDAS DE ÁGUA</t>
  </si>
  <si>
    <t>BASE / SUB BASE</t>
  </si>
  <si>
    <t>COLCHÃO DE ARGILA ESPESSURA 18CM PARA PAVIMENTO POLIÉDRICO</t>
  </si>
  <si>
    <t>REVESTIMENTO / PAVIMENTAÇÃO</t>
  </si>
  <si>
    <t>EXTRAÇÃO, CARGA, PREPARO E ASSENTAMENTO DE PEDRAS POLIÉDRICAS, COM TRANSPORTE E INDENIZAÇÃO DA JAZIDA.</t>
  </si>
  <si>
    <t>EXTRAÇÃO, CARGA E ASSENTAMENTO DE CORDÃO (MEIO FIO) DE PEDRA PARA PAVIMENTO POLIÉDRICO, COM TRANSPORTE DE PEDRA E INDENIZAÇÃO PEDREIRA.</t>
  </si>
  <si>
    <t xml:space="preserve">REJUNTE - ENCHIMENTO COM ARGILA EXTRAÍDA PARA PAVIMENTO POLIÉDRICO, COM TRANSPORTE DA ARGILA E INDENIZAÇÃO JAZIDA </t>
  </si>
  <si>
    <t>CONTENÇÃO LATERAL COM SOLO LOCAL PARA PAVIMENTO POLIÉDRICO.</t>
  </si>
  <si>
    <t>SERVIÇO DE URBANIZAÇÃO</t>
  </si>
  <si>
    <t>CASCALHAMENTO DE CONTENÇÃO LATERAL (MINIMO 1 M DE CADA LADO) ESPESSURA DE 0,15M</t>
  </si>
  <si>
    <t>COMPACTAÇÃO</t>
  </si>
  <si>
    <t>COMPACTAÇÃO DO PAVIMENTO POLIÉDRICO + CONTENÇÃO EM CASCALHO</t>
  </si>
  <si>
    <t>SINALIZAÇÃO</t>
  </si>
  <si>
    <t>SUPORTE METÁLICO GALVANIZADO D=2,5” C/TAMPA E ALETAS ANTI-GIRO H=3,00M</t>
  </si>
  <si>
    <t>PLACA DE SINALIZAÇÃO COM PELÍCULA REFLETIVA (R1 – PARADA OBRIGATÓRIA)</t>
  </si>
  <si>
    <t>CP001</t>
  </si>
  <si>
    <t>M²</t>
  </si>
  <si>
    <t xml:space="preserve"> M2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</si>
  <si>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</si>
  <si>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</si>
  <si>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</si>
  <si>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</si>
  <si>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</si>
  <si>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</si>
  <si>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</si>
  <si>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</si>
  <si>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</si>
  <si>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Mês 19</t>
  </si>
  <si>
    <t>Mês 20</t>
  </si>
  <si>
    <t>Mês 21</t>
  </si>
  <si>
    <t>Mês 22</t>
  </si>
  <si>
    <t>Mês 23</t>
  </si>
  <si>
    <t>Mês 24</t>
  </si>
  <si>
    <t>OBJETO: PAVIMETNAÇÃO COM PEDRAS IRREGULARES NA ESTRADA DE LIGAÇÃO ENTRE A BR 158 E A COMUNIDADE DE EMAUS</t>
  </si>
  <si>
    <t>LOCALIZAÇÃO: Comunidade de Emaus - Coronel Vivida-PR</t>
  </si>
  <si>
    <t>CORONEL VIVIDA, XX DE XXXXXXXXXXX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</si>
</sst>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0.000%"/>
  </numFmts>
  <fonts count="2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7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200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4" fillId="3" borderId="0" xfId="0" applyNumberFormat="1" applyFont="1" applyFill="1" applyAlignment="1">
      <alignment horizontal="right"/>
    </xf>
    <xf numFmtId="4" fontId="6" fillId="0" borderId="1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justify" vertical="top" wrapText="1"/>
    </xf>
    <xf numFmtId="4" fontId="1" fillId="0" borderId="2" xfId="0" applyNumberFormat="1" applyFont="1" applyBorder="1"/>
    <xf numFmtId="4" fontId="1" fillId="4" borderId="2" xfId="0" applyNumberFormat="1" applyFont="1" applyFill="1" applyBorder="1" applyProtection="1">
      <protection locked="0"/>
    </xf>
    <xf numFmtId="4" fontId="1" fillId="4" borderId="4" xfId="0" applyNumberFormat="1" applyFont="1" applyFill="1" applyBorder="1" applyProtection="1">
      <protection locked="0"/>
    </xf>
    <xf numFmtId="0" fontId="2" fillId="0" borderId="19" xfId="0" applyFont="1" applyBorder="1" applyAlignment="1">
      <alignment horizontal="right" vertical="center"/>
    </xf>
    <xf numFmtId="4" fontId="2" fillId="0" borderId="11" xfId="0" applyNumberFormat="1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4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2" fillId="0" borderId="29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 wrapText="1"/>
      <protection hidden="1"/>
    </xf>
    <xf numFmtId="0" fontId="14" fillId="0" borderId="10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Border="1"/>
    <xf numFmtId="0" fontId="17" fillId="0" borderId="29" xfId="0" applyFont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10" fontId="19" fillId="0" borderId="0" xfId="0" applyNumberFormat="1" applyFont="1" applyAlignment="1">
      <alignment horizontal="left"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49" fontId="1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4" fontId="1" fillId="4" borderId="14" xfId="0" applyNumberFormat="1" applyFont="1" applyFill="1" applyBorder="1" applyProtection="1">
      <protection locked="0"/>
    </xf>
    <xf numFmtId="4" fontId="1" fillId="4" borderId="24" xfId="0" applyNumberFormat="1" applyFont="1" applyFill="1" applyBorder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>
      <alignment horizontal="center" vertical="center"/>
    </xf>
    <xf numFmtId="10" fontId="23" fillId="0" borderId="2" xfId="1" applyNumberFormat="1" applyFont="1" applyBorder="1" applyAlignment="1" applyProtection="1"/>
    <xf numFmtId="4" fontId="1" fillId="3" borderId="0" xfId="0" applyNumberFormat="1" applyFont="1" applyFill="1" applyProtection="1">
      <protection locked="0"/>
    </xf>
    <xf numFmtId="10" fontId="24" fillId="0" borderId="37" xfId="0" applyNumberFormat="1" applyFont="1" applyBorder="1" applyAlignment="1">
      <alignment horizontal="center" vertical="center"/>
    </xf>
    <xf numFmtId="10" fontId="24" fillId="0" borderId="36" xfId="0" applyNumberFormat="1" applyFont="1" applyBorder="1" applyAlignment="1">
      <alignment horizontal="center" vertical="center"/>
    </xf>
    <xf numFmtId="10" fontId="24" fillId="0" borderId="12" xfId="0" applyNumberFormat="1" applyFont="1" applyBorder="1" applyAlignment="1">
      <alignment horizontal="center" vertical="center"/>
    </xf>
    <xf numFmtId="10" fontId="24" fillId="0" borderId="2" xfId="0" applyNumberFormat="1" applyFont="1" applyBorder="1" applyAlignment="1">
      <alignment horizontal="center" vertical="center"/>
    </xf>
    <xf numFmtId="10" fontId="24" fillId="0" borderId="38" xfId="0" applyNumberFormat="1" applyFont="1" applyBorder="1" applyAlignment="1">
      <alignment horizontal="center" vertical="center"/>
    </xf>
    <xf numFmtId="10" fontId="24" fillId="0" borderId="39" xfId="0" applyNumberFormat="1" applyFont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4" fillId="0" borderId="41" xfId="0" applyNumberFormat="1" applyFont="1" applyBorder="1" applyAlignment="1">
      <alignment horizontal="center" vertical="center"/>
    </xf>
    <xf numFmtId="10" fontId="24" fillId="0" borderId="42" xfId="0" applyNumberFormat="1" applyFont="1" applyBorder="1" applyAlignment="1">
      <alignment horizontal="center" vertical="center"/>
    </xf>
    <xf numFmtId="10" fontId="24" fillId="0" borderId="43" xfId="0" applyNumberFormat="1" applyFont="1" applyBorder="1" applyAlignment="1">
      <alignment horizontal="center" vertical="center"/>
    </xf>
    <xf numFmtId="10" fontId="24" fillId="0" borderId="50" xfId="0" applyNumberFormat="1" applyFont="1" applyBorder="1" applyAlignment="1">
      <alignment horizontal="center" vertical="center"/>
    </xf>
    <xf numFmtId="10" fontId="24" fillId="0" borderId="51" xfId="0" applyNumberFormat="1" applyFont="1" applyBorder="1" applyAlignment="1">
      <alignment horizontal="center" vertical="center"/>
    </xf>
    <xf numFmtId="10" fontId="24" fillId="0" borderId="52" xfId="0" applyNumberFormat="1" applyFont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top"/>
    </xf>
    <xf numFmtId="4" fontId="1" fillId="0" borderId="42" xfId="0" applyNumberFormat="1" applyFont="1" applyBorder="1"/>
    <xf numFmtId="0" fontId="2" fillId="0" borderId="6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67" xfId="0" applyFont="1" applyBorder="1" applyAlignment="1">
      <alignment horizontal="right" vertical="center"/>
    </xf>
    <xf numFmtId="0" fontId="2" fillId="5" borderId="68" xfId="0" applyFont="1" applyFill="1" applyBorder="1" applyAlignment="1">
      <alignment vertical="center"/>
    </xf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4" fontId="1" fillId="0" borderId="0" xfId="0" quotePrefix="1" applyNumberFormat="1" applyFont="1" applyProtection="1">
      <protection locked="0"/>
    </xf>
    <xf numFmtId="0" fontId="2" fillId="9" borderId="2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justify" vertical="top" wrapText="1"/>
    </xf>
    <xf numFmtId="0" fontId="1" fillId="9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justify" vertical="top" wrapText="1"/>
    </xf>
    <xf numFmtId="4" fontId="1" fillId="9" borderId="2" xfId="0" applyNumberFormat="1" applyFont="1" applyFill="1" applyBorder="1"/>
    <xf numFmtId="43" fontId="1" fillId="9" borderId="2" xfId="2" applyFont="1" applyFill="1" applyBorder="1" applyAlignment="1" applyProtection="1"/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" fillId="0" borderId="18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49" fontId="2" fillId="0" borderId="22" xfId="0" applyNumberFormat="1" applyFont="1" applyBorder="1" applyAlignment="1">
      <alignment horizontal="left" vertical="center"/>
    </xf>
    <xf numFmtId="49" fontId="2" fillId="0" borderId="19" xfId="0" applyNumberFormat="1" applyFont="1" applyBorder="1" applyAlignment="1">
      <alignment horizontal="left" vertical="center"/>
    </xf>
    <xf numFmtId="10" fontId="2" fillId="0" borderId="62" xfId="1" applyNumberFormat="1" applyFont="1" applyBorder="1" applyAlignment="1" applyProtection="1">
      <alignment vertical="center"/>
    </xf>
    <xf numFmtId="0" fontId="0" fillId="0" borderId="8" xfId="0" applyBorder="1"/>
    <xf numFmtId="0" fontId="4" fillId="3" borderId="3" xfId="0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4" fontId="12" fillId="0" borderId="0" xfId="0" applyNumberFormat="1" applyFont="1" applyAlignment="1" applyProtection="1">
      <alignment horizontal="center"/>
      <protection locked="0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9" borderId="5" xfId="0" applyFont="1" applyFill="1" applyBorder="1" applyAlignment="1">
      <alignment horizontal="center" vertical="top" wrapText="1"/>
    </xf>
    <xf numFmtId="0" fontId="1" fillId="9" borderId="6" xfId="0" applyFont="1" applyFill="1" applyBorder="1" applyAlignment="1">
      <alignment horizontal="center" vertical="top" wrapText="1"/>
    </xf>
    <xf numFmtId="0" fontId="25" fillId="0" borderId="0" xfId="0" applyFont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59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/>
    </xf>
    <xf numFmtId="4" fontId="2" fillId="0" borderId="62" xfId="0" applyNumberFormat="1" applyFont="1" applyBorder="1" applyAlignment="1">
      <alignment horizontal="right" vertical="center"/>
    </xf>
    <xf numFmtId="4" fontId="2" fillId="0" borderId="68" xfId="0" applyNumberFormat="1" applyFont="1" applyBorder="1" applyAlignment="1">
      <alignment horizontal="right" vertical="center"/>
    </xf>
    <xf numFmtId="4" fontId="2" fillId="0" borderId="69" xfId="0" applyNumberFormat="1" applyFont="1" applyBorder="1" applyAlignment="1">
      <alignment horizontal="right" vertical="center"/>
    </xf>
    <xf numFmtId="4" fontId="2" fillId="0" borderId="70" xfId="0" applyNumberFormat="1" applyFont="1" applyBorder="1" applyAlignment="1">
      <alignment horizontal="right" vertical="center"/>
    </xf>
    <xf numFmtId="4" fontId="2" fillId="0" borderId="71" xfId="0" applyNumberFormat="1" applyFont="1" applyBorder="1" applyAlignment="1">
      <alignment horizontal="right" vertical="center"/>
    </xf>
    <xf numFmtId="4" fontId="2" fillId="0" borderId="20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/>
    </xf>
    <xf numFmtId="0" fontId="2" fillId="0" borderId="72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15" fillId="0" borderId="0" xfId="0" applyFont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</cellXfs>
  <cellStyles count="3">
    <cellStyle name="Normal" xfId="0" builtinId="0"/>
    <cellStyle name="Porcentagem" xfId="1" builtinId="5"/>
    <cellStyle name="Vírgula" xfId="2" builtinId="3"/>
  </cellStyles>
  <dxfs count="15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6"/>
  <sheetViews>
    <sheetView topLeftCell="A19" workbookViewId="0">
      <selection activeCell="G42" sqref="G42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7.855468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0"/>
      <c r="B1" s="20"/>
      <c r="C1" s="20"/>
      <c r="D1" s="20"/>
      <c r="E1" s="20"/>
      <c r="F1" s="20"/>
      <c r="G1" s="20"/>
      <c r="K1" s="134" t="s">
        <v>21</v>
      </c>
    </row>
    <row r="2" spans="1:13" ht="15" customHeight="1" x14ac:dyDescent="0.25">
      <c r="A2" s="20"/>
      <c r="B2" s="20"/>
      <c r="C2" s="20"/>
      <c r="D2" s="20"/>
      <c r="E2" s="20"/>
      <c r="F2" s="20"/>
      <c r="G2" s="20"/>
      <c r="I2" s="137" t="s">
        <v>8</v>
      </c>
      <c r="K2" s="135"/>
    </row>
    <row r="3" spans="1:13" ht="15" customHeight="1" x14ac:dyDescent="0.25">
      <c r="A3" s="20"/>
      <c r="B3" s="20"/>
      <c r="C3" s="21"/>
      <c r="D3" s="20"/>
      <c r="E3" s="20"/>
      <c r="F3" s="20"/>
      <c r="G3" s="20"/>
      <c r="I3" s="138"/>
      <c r="K3" s="135"/>
    </row>
    <row r="4" spans="1:13" ht="15" customHeight="1" x14ac:dyDescent="0.25">
      <c r="A4" s="20"/>
      <c r="B4" s="20"/>
      <c r="C4" s="21"/>
      <c r="D4" s="20"/>
      <c r="E4" s="20"/>
      <c r="F4" s="20"/>
      <c r="G4" s="20"/>
      <c r="I4" s="138"/>
      <c r="K4" s="135"/>
    </row>
    <row r="5" spans="1:13" ht="15" customHeight="1" x14ac:dyDescent="0.25">
      <c r="A5" s="20"/>
      <c r="B5" s="20"/>
      <c r="C5" s="20"/>
      <c r="D5" s="20"/>
      <c r="E5" s="20"/>
      <c r="F5" s="20"/>
      <c r="G5" s="20"/>
      <c r="I5" s="138"/>
      <c r="K5" s="135"/>
    </row>
    <row r="6" spans="1:13" ht="15" customHeight="1" x14ac:dyDescent="0.25">
      <c r="A6" s="20"/>
      <c r="B6" s="20"/>
      <c r="C6" s="20"/>
      <c r="D6" s="20"/>
      <c r="E6" s="20"/>
      <c r="F6" s="20"/>
      <c r="G6" s="20"/>
      <c r="I6" s="139"/>
      <c r="K6" s="135"/>
    </row>
    <row r="7" spans="1:13" ht="28.5" customHeight="1" x14ac:dyDescent="0.25">
      <c r="A7" s="132" t="s">
        <v>153</v>
      </c>
      <c r="B7" s="132"/>
      <c r="C7" s="132"/>
      <c r="D7" s="132"/>
      <c r="E7" s="132"/>
      <c r="F7" s="132"/>
      <c r="G7" s="132"/>
      <c r="K7" s="135"/>
    </row>
    <row r="8" spans="1:13" ht="15" customHeight="1" x14ac:dyDescent="0.25">
      <c r="A8" s="140" t="s">
        <v>154</v>
      </c>
      <c r="B8" s="140"/>
      <c r="C8" s="140"/>
      <c r="D8" s="140"/>
      <c r="E8" s="140"/>
      <c r="F8" s="140"/>
      <c r="G8" s="140"/>
      <c r="K8" s="135"/>
      <c r="L8" s="6" t="s">
        <v>9</v>
      </c>
    </row>
    <row r="9" spans="1:13" ht="15" customHeight="1" x14ac:dyDescent="0.25">
      <c r="A9" s="141"/>
      <c r="B9" s="142"/>
      <c r="C9" s="142"/>
      <c r="D9" s="142"/>
      <c r="E9" s="142"/>
      <c r="F9" s="142"/>
      <c r="G9" s="143"/>
      <c r="K9" s="136"/>
      <c r="L9" s="6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G37</f>
        <v>618865.08999999985</v>
      </c>
    </row>
    <row r="11" spans="1:13" s="1" customFormat="1" x14ac:dyDescent="0.25">
      <c r="A11" s="117">
        <v>1</v>
      </c>
      <c r="B11" s="117"/>
      <c r="C11" s="118" t="s">
        <v>110</v>
      </c>
      <c r="D11" s="119"/>
      <c r="E11" s="121"/>
      <c r="F11" s="122"/>
      <c r="G11" s="122"/>
      <c r="H11" s="114">
        <f>SUM(G11:G12)</f>
        <v>3606.36</v>
      </c>
      <c r="I11" s="113">
        <f t="shared" ref="I11:I12" si="0">ROUND(L11-(L11*$K$10),2)</f>
        <v>0</v>
      </c>
      <c r="L11" s="6"/>
    </row>
    <row r="12" spans="1:13" s="1" customFormat="1" ht="33.75" x14ac:dyDescent="0.25">
      <c r="A12" s="119" t="s">
        <v>93</v>
      </c>
      <c r="B12" s="119" t="s">
        <v>135</v>
      </c>
      <c r="C12" s="120" t="s">
        <v>111</v>
      </c>
      <c r="D12" s="119" t="s">
        <v>92</v>
      </c>
      <c r="E12" s="121">
        <v>1</v>
      </c>
      <c r="F12" s="122">
        <f t="shared" ref="F12" si="1">ROUND(I12,2)</f>
        <v>3606.36</v>
      </c>
      <c r="G12" s="122">
        <f t="shared" ref="G12" si="2">ROUND(F12*E12,2)</f>
        <v>3606.36</v>
      </c>
      <c r="I12" s="113">
        <f t="shared" si="0"/>
        <v>3606.36</v>
      </c>
      <c r="L12" s="6">
        <v>3606.358964</v>
      </c>
    </row>
    <row r="13" spans="1:13" s="1" customFormat="1" x14ac:dyDescent="0.25">
      <c r="A13" s="117">
        <v>2</v>
      </c>
      <c r="B13" s="117"/>
      <c r="C13" s="118" t="s">
        <v>112</v>
      </c>
      <c r="D13" s="119"/>
      <c r="E13" s="121"/>
      <c r="F13" s="122"/>
      <c r="G13" s="122"/>
      <c r="H13" s="114">
        <f>SUM(G13:G15)</f>
        <v>65399.5</v>
      </c>
      <c r="I13" s="113">
        <f t="shared" ref="I13:I35" si="3">ROUND(L13-(L13*$K$10),2)</f>
        <v>0</v>
      </c>
      <c r="L13" s="6"/>
    </row>
    <row r="14" spans="1:13" s="1" customFormat="1" ht="22.5" x14ac:dyDescent="0.25">
      <c r="A14" s="119" t="s">
        <v>94</v>
      </c>
      <c r="B14" s="119">
        <v>410800</v>
      </c>
      <c r="C14" s="120" t="s">
        <v>113</v>
      </c>
      <c r="D14" s="119" t="s">
        <v>69</v>
      </c>
      <c r="E14" s="121">
        <v>3772.92</v>
      </c>
      <c r="F14" s="122"/>
      <c r="G14" s="122"/>
      <c r="I14" s="113">
        <f t="shared" si="3"/>
        <v>0</v>
      </c>
      <c r="L14" s="6"/>
    </row>
    <row r="15" spans="1:13" s="1" customFormat="1" x14ac:dyDescent="0.25">
      <c r="A15" s="119" t="s">
        <v>95</v>
      </c>
      <c r="B15" s="119">
        <v>500000</v>
      </c>
      <c r="C15" s="120" t="s">
        <v>114</v>
      </c>
      <c r="D15" s="119" t="s">
        <v>68</v>
      </c>
      <c r="E15" s="121">
        <v>12156.04</v>
      </c>
      <c r="F15" s="122">
        <f t="shared" ref="F15" si="4">ROUND(I15,2)</f>
        <v>5.38</v>
      </c>
      <c r="G15" s="122">
        <f t="shared" ref="G15" si="5">ROUND(F15*E15,2)</f>
        <v>65399.5</v>
      </c>
      <c r="I15" s="113">
        <f t="shared" si="3"/>
        <v>5.38</v>
      </c>
      <c r="L15" s="6">
        <v>5.38</v>
      </c>
    </row>
    <row r="16" spans="1:13" s="1" customFormat="1" x14ac:dyDescent="0.25">
      <c r="A16" s="117">
        <v>3</v>
      </c>
      <c r="B16" s="117"/>
      <c r="C16" s="118" t="s">
        <v>115</v>
      </c>
      <c r="D16" s="119"/>
      <c r="E16" s="121"/>
      <c r="F16" s="122"/>
      <c r="G16" s="122"/>
      <c r="H16" s="114">
        <f>SUM(G16:G21)</f>
        <v>0</v>
      </c>
      <c r="I16" s="113">
        <f t="shared" si="3"/>
        <v>0</v>
      </c>
      <c r="L16" s="6"/>
    </row>
    <row r="17" spans="1:12" s="1" customFormat="1" x14ac:dyDescent="0.25">
      <c r="A17" s="119" t="s">
        <v>96</v>
      </c>
      <c r="B17" s="119">
        <v>401140</v>
      </c>
      <c r="C17" s="120" t="s">
        <v>116</v>
      </c>
      <c r="D17" s="119" t="s">
        <v>90</v>
      </c>
      <c r="E17" s="121">
        <v>3859.06</v>
      </c>
      <c r="F17" s="122"/>
      <c r="G17" s="122"/>
      <c r="I17" s="113">
        <f t="shared" si="3"/>
        <v>0</v>
      </c>
      <c r="L17" s="6"/>
    </row>
    <row r="18" spans="1:12" s="1" customFormat="1" x14ac:dyDescent="0.25">
      <c r="A18" s="119" t="s">
        <v>97</v>
      </c>
      <c r="B18" s="119">
        <v>600300</v>
      </c>
      <c r="C18" s="120" t="s">
        <v>117</v>
      </c>
      <c r="D18" s="119" t="s">
        <v>69</v>
      </c>
      <c r="E18" s="121">
        <v>49.2</v>
      </c>
      <c r="F18" s="122"/>
      <c r="G18" s="122"/>
      <c r="I18" s="113">
        <f t="shared" si="3"/>
        <v>0</v>
      </c>
      <c r="L18" s="6"/>
    </row>
    <row r="19" spans="1:12" s="1" customFormat="1" x14ac:dyDescent="0.25">
      <c r="A19" s="119" t="s">
        <v>98</v>
      </c>
      <c r="B19" s="119">
        <v>603020</v>
      </c>
      <c r="C19" s="120" t="s">
        <v>118</v>
      </c>
      <c r="D19" s="119" t="s">
        <v>90</v>
      </c>
      <c r="E19" s="121">
        <v>24</v>
      </c>
      <c r="F19" s="122"/>
      <c r="G19" s="122"/>
      <c r="I19" s="113">
        <f t="shared" si="3"/>
        <v>0</v>
      </c>
      <c r="L19" s="6"/>
    </row>
    <row r="20" spans="1:12" s="1" customFormat="1" x14ac:dyDescent="0.25">
      <c r="A20" s="119" t="s">
        <v>99</v>
      </c>
      <c r="B20" s="119">
        <v>603040</v>
      </c>
      <c r="C20" s="120" t="s">
        <v>119</v>
      </c>
      <c r="D20" s="119" t="s">
        <v>90</v>
      </c>
      <c r="E20" s="121">
        <v>10</v>
      </c>
      <c r="F20" s="122"/>
      <c r="G20" s="122"/>
      <c r="I20" s="113">
        <f t="shared" si="3"/>
        <v>0</v>
      </c>
      <c r="L20" s="6"/>
    </row>
    <row r="21" spans="1:12" s="1" customFormat="1" x14ac:dyDescent="0.25">
      <c r="A21" s="119" t="s">
        <v>100</v>
      </c>
      <c r="B21" s="119">
        <v>401130</v>
      </c>
      <c r="C21" s="120" t="s">
        <v>120</v>
      </c>
      <c r="D21" s="119" t="s">
        <v>69</v>
      </c>
      <c r="E21" s="121">
        <v>144</v>
      </c>
      <c r="F21" s="122"/>
      <c r="G21" s="122"/>
      <c r="I21" s="113">
        <f t="shared" si="3"/>
        <v>0</v>
      </c>
      <c r="L21" s="6"/>
    </row>
    <row r="22" spans="1:12" s="1" customFormat="1" x14ac:dyDescent="0.25">
      <c r="A22" s="117">
        <v>4</v>
      </c>
      <c r="B22" s="117"/>
      <c r="C22" s="118" t="s">
        <v>121</v>
      </c>
      <c r="D22" s="119"/>
      <c r="E22" s="121"/>
      <c r="F22" s="122"/>
      <c r="G22" s="122"/>
      <c r="H22" s="114">
        <f>SUM(G22:G23)</f>
        <v>66128.86</v>
      </c>
      <c r="I22" s="113">
        <f t="shared" si="3"/>
        <v>0</v>
      </c>
      <c r="L22" s="6"/>
    </row>
    <row r="23" spans="1:12" s="1" customFormat="1" ht="22.5" x14ac:dyDescent="0.25">
      <c r="A23" s="119" t="s">
        <v>101</v>
      </c>
      <c r="B23" s="119">
        <v>532600</v>
      </c>
      <c r="C23" s="120" t="s">
        <v>122</v>
      </c>
      <c r="D23" s="119" t="s">
        <v>68</v>
      </c>
      <c r="E23" s="121">
        <v>12156.04</v>
      </c>
      <c r="F23" s="122">
        <f t="shared" ref="F23:F35" si="6">ROUND(I23,2)</f>
        <v>5.44</v>
      </c>
      <c r="G23" s="122">
        <f t="shared" ref="G23:G35" si="7">ROUND(F23*E23,2)</f>
        <v>66128.86</v>
      </c>
      <c r="H23" s="114"/>
      <c r="I23" s="113">
        <f t="shared" si="3"/>
        <v>5.44</v>
      </c>
      <c r="L23" s="6">
        <v>5.4426839999999999</v>
      </c>
    </row>
    <row r="24" spans="1:12" s="1" customFormat="1" x14ac:dyDescent="0.25">
      <c r="A24" s="117">
        <v>5</v>
      </c>
      <c r="B24" s="117"/>
      <c r="C24" s="118" t="s">
        <v>123</v>
      </c>
      <c r="D24" s="119"/>
      <c r="E24" s="121"/>
      <c r="F24" s="122"/>
      <c r="G24" s="122"/>
      <c r="H24" s="114">
        <f>SUM(G24:G28)</f>
        <v>443560.36</v>
      </c>
      <c r="I24" s="113">
        <f t="shared" si="3"/>
        <v>0</v>
      </c>
      <c r="L24" s="6"/>
    </row>
    <row r="25" spans="1:12" s="1" customFormat="1" ht="22.5" x14ac:dyDescent="0.25">
      <c r="A25" s="119" t="s">
        <v>102</v>
      </c>
      <c r="B25" s="119">
        <v>521450</v>
      </c>
      <c r="C25" s="120" t="s">
        <v>124</v>
      </c>
      <c r="D25" s="119" t="s">
        <v>68</v>
      </c>
      <c r="E25" s="121">
        <v>11577.18</v>
      </c>
      <c r="F25" s="122">
        <f t="shared" si="6"/>
        <v>31.14</v>
      </c>
      <c r="G25" s="122">
        <f t="shared" si="7"/>
        <v>360513.39</v>
      </c>
      <c r="I25" s="113">
        <f t="shared" si="3"/>
        <v>31.14</v>
      </c>
      <c r="L25" s="6">
        <v>31.142071999999999</v>
      </c>
    </row>
    <row r="26" spans="1:12" s="1" customFormat="1" ht="33.75" x14ac:dyDescent="0.25">
      <c r="A26" s="119" t="s">
        <v>103</v>
      </c>
      <c r="B26" s="119">
        <v>535200</v>
      </c>
      <c r="C26" s="120" t="s">
        <v>125</v>
      </c>
      <c r="D26" s="119" t="s">
        <v>90</v>
      </c>
      <c r="E26" s="121">
        <v>3859.06</v>
      </c>
      <c r="F26" s="122">
        <f t="shared" si="6"/>
        <v>13.81</v>
      </c>
      <c r="G26" s="122">
        <f t="shared" si="7"/>
        <v>53293.62</v>
      </c>
      <c r="I26" s="113">
        <f t="shared" si="3"/>
        <v>13.81</v>
      </c>
      <c r="L26" s="6">
        <v>13.809016</v>
      </c>
    </row>
    <row r="27" spans="1:12" s="1" customFormat="1" ht="33.75" x14ac:dyDescent="0.25">
      <c r="A27" s="119" t="s">
        <v>104</v>
      </c>
      <c r="B27" s="119">
        <v>532650</v>
      </c>
      <c r="C27" s="120" t="s">
        <v>126</v>
      </c>
      <c r="D27" s="119" t="s">
        <v>68</v>
      </c>
      <c r="E27" s="121">
        <v>12156.04</v>
      </c>
      <c r="F27" s="122">
        <f t="shared" si="6"/>
        <v>1.8</v>
      </c>
      <c r="G27" s="122">
        <f t="shared" si="7"/>
        <v>21880.87</v>
      </c>
      <c r="I27" s="113">
        <f t="shared" si="3"/>
        <v>1.8</v>
      </c>
      <c r="L27" s="6">
        <v>1.8011760000000001</v>
      </c>
    </row>
    <row r="28" spans="1:12" s="1" customFormat="1" ht="22.5" x14ac:dyDescent="0.25">
      <c r="A28" s="119" t="s">
        <v>105</v>
      </c>
      <c r="B28" s="119">
        <v>575100</v>
      </c>
      <c r="C28" s="120" t="s">
        <v>127</v>
      </c>
      <c r="D28" s="119" t="s">
        <v>136</v>
      </c>
      <c r="E28" s="121">
        <v>3859.06</v>
      </c>
      <c r="F28" s="122">
        <f t="shared" si="6"/>
        <v>2.04</v>
      </c>
      <c r="G28" s="122">
        <f t="shared" si="7"/>
        <v>7872.48</v>
      </c>
      <c r="H28" s="114"/>
      <c r="I28" s="113">
        <f t="shared" si="3"/>
        <v>2.04</v>
      </c>
      <c r="L28" s="6">
        <v>2.0361120000000001</v>
      </c>
    </row>
    <row r="29" spans="1:12" s="1" customFormat="1" x14ac:dyDescent="0.25">
      <c r="A29" s="117">
        <v>6</v>
      </c>
      <c r="B29" s="117"/>
      <c r="C29" s="118" t="s">
        <v>128</v>
      </c>
      <c r="D29" s="119"/>
      <c r="E29" s="121"/>
      <c r="F29" s="122"/>
      <c r="G29" s="122"/>
      <c r="H29" s="114">
        <f>SUM(G29:G30)</f>
        <v>38910.97</v>
      </c>
      <c r="I29" s="113">
        <f t="shared" si="3"/>
        <v>0</v>
      </c>
      <c r="L29" s="6"/>
    </row>
    <row r="30" spans="1:12" s="1" customFormat="1" ht="22.5" x14ac:dyDescent="0.25">
      <c r="A30" s="119" t="s">
        <v>106</v>
      </c>
      <c r="B30" s="119">
        <v>452010</v>
      </c>
      <c r="C30" s="120" t="s">
        <v>129</v>
      </c>
      <c r="D30" s="119" t="s">
        <v>69</v>
      </c>
      <c r="E30" s="121">
        <v>578.86</v>
      </c>
      <c r="F30" s="122">
        <f t="shared" si="6"/>
        <v>67.22</v>
      </c>
      <c r="G30" s="122">
        <f t="shared" si="7"/>
        <v>38910.97</v>
      </c>
      <c r="I30" s="113">
        <f t="shared" si="3"/>
        <v>67.22</v>
      </c>
      <c r="L30" s="6">
        <v>67.217799999999997</v>
      </c>
    </row>
    <row r="31" spans="1:12" s="1" customFormat="1" x14ac:dyDescent="0.25">
      <c r="A31" s="117">
        <v>7</v>
      </c>
      <c r="B31" s="117"/>
      <c r="C31" s="118" t="s">
        <v>130</v>
      </c>
      <c r="D31" s="119"/>
      <c r="E31" s="121"/>
      <c r="F31" s="122"/>
      <c r="G31" s="122"/>
      <c r="H31" s="114">
        <f>SUM(G31:G32)</f>
        <v>0</v>
      </c>
      <c r="I31" s="113">
        <f t="shared" si="3"/>
        <v>0</v>
      </c>
      <c r="L31" s="6"/>
    </row>
    <row r="32" spans="1:12" s="1" customFormat="1" ht="22.5" x14ac:dyDescent="0.25">
      <c r="A32" s="119" t="s">
        <v>107</v>
      </c>
      <c r="B32" s="119">
        <v>532700</v>
      </c>
      <c r="C32" s="120" t="s">
        <v>131</v>
      </c>
      <c r="D32" s="119" t="s">
        <v>68</v>
      </c>
      <c r="E32" s="121">
        <v>16015.1</v>
      </c>
      <c r="F32" s="122"/>
      <c r="G32" s="122"/>
      <c r="I32" s="113">
        <f t="shared" si="3"/>
        <v>0</v>
      </c>
      <c r="L32" s="6"/>
    </row>
    <row r="33" spans="1:12" s="1" customFormat="1" x14ac:dyDescent="0.25">
      <c r="A33" s="117">
        <v>8</v>
      </c>
      <c r="B33" s="117"/>
      <c r="C33" s="118" t="s">
        <v>132</v>
      </c>
      <c r="D33" s="119"/>
      <c r="E33" s="121"/>
      <c r="F33" s="122"/>
      <c r="G33" s="122"/>
      <c r="H33" s="114">
        <f>SUM(G33:G35)</f>
        <v>1259.04</v>
      </c>
      <c r="I33" s="113">
        <f t="shared" si="3"/>
        <v>0</v>
      </c>
      <c r="L33" s="6"/>
    </row>
    <row r="34" spans="1:12" s="1" customFormat="1" ht="22.5" x14ac:dyDescent="0.25">
      <c r="A34" s="119" t="s">
        <v>108</v>
      </c>
      <c r="B34" s="119">
        <v>821000</v>
      </c>
      <c r="C34" s="120" t="s">
        <v>133</v>
      </c>
      <c r="D34" s="119" t="s">
        <v>92</v>
      </c>
      <c r="E34" s="121">
        <v>3</v>
      </c>
      <c r="F34" s="122">
        <f t="shared" si="6"/>
        <v>211.9</v>
      </c>
      <c r="G34" s="122">
        <f t="shared" si="7"/>
        <v>635.70000000000005</v>
      </c>
      <c r="I34" s="113">
        <f t="shared" si="3"/>
        <v>211.9</v>
      </c>
      <c r="L34" s="6">
        <v>211.89922000000001</v>
      </c>
    </row>
    <row r="35" spans="1:12" s="1" customFormat="1" ht="22.5" x14ac:dyDescent="0.25">
      <c r="A35" s="119" t="s">
        <v>109</v>
      </c>
      <c r="B35" s="119">
        <v>820000</v>
      </c>
      <c r="C35" s="120" t="s">
        <v>134</v>
      </c>
      <c r="D35" s="119" t="s">
        <v>137</v>
      </c>
      <c r="E35" s="121">
        <v>0.9</v>
      </c>
      <c r="F35" s="122">
        <f t="shared" si="6"/>
        <v>692.6</v>
      </c>
      <c r="G35" s="122">
        <f t="shared" si="7"/>
        <v>623.34</v>
      </c>
      <c r="I35" s="113">
        <f t="shared" si="3"/>
        <v>692.6</v>
      </c>
      <c r="L35" s="6">
        <v>692.60437999999999</v>
      </c>
    </row>
    <row r="36" spans="1:12" s="1" customFormat="1" x14ac:dyDescent="0.25">
      <c r="A36" s="144"/>
      <c r="B36" s="144"/>
      <c r="C36" s="144"/>
      <c r="D36" s="144"/>
      <c r="E36" s="144"/>
      <c r="F36" s="144"/>
      <c r="G36" s="145"/>
      <c r="I36" s="87"/>
      <c r="L36" s="8"/>
    </row>
    <row r="37" spans="1:12" x14ac:dyDescent="0.25">
      <c r="A37" s="131" t="s">
        <v>4</v>
      </c>
      <c r="B37" s="131"/>
      <c r="C37" s="131"/>
      <c r="D37" s="131"/>
      <c r="E37" s="131"/>
      <c r="F37" s="131"/>
      <c r="G37" s="5">
        <f>SUM(G11:G35)</f>
        <v>618865.08999999985</v>
      </c>
      <c r="H37" s="115"/>
    </row>
    <row r="38" spans="1:12" x14ac:dyDescent="0.25">
      <c r="A38" s="20"/>
      <c r="B38" s="20"/>
      <c r="C38" s="20"/>
      <c r="D38" s="20"/>
      <c r="E38" s="116" t="s">
        <v>91</v>
      </c>
      <c r="F38" s="20"/>
      <c r="G38" s="20"/>
    </row>
    <row r="39" spans="1:12" ht="15" customHeight="1" x14ac:dyDescent="0.25">
      <c r="A39" s="133" t="s">
        <v>155</v>
      </c>
      <c r="B39" s="133"/>
      <c r="C39" s="133"/>
      <c r="D39" s="133"/>
      <c r="E39" s="133"/>
      <c r="F39" s="133"/>
      <c r="G39" s="133"/>
    </row>
    <row r="40" spans="1:12" x14ac:dyDescent="0.25">
      <c r="A40" s="20"/>
      <c r="B40" s="20"/>
      <c r="C40" s="20"/>
      <c r="D40" s="20"/>
      <c r="E40" s="20"/>
      <c r="F40" s="20"/>
      <c r="G40" s="20"/>
    </row>
    <row r="41" spans="1:12" x14ac:dyDescent="0.25">
      <c r="A41" s="20"/>
      <c r="B41" s="20"/>
      <c r="C41" s="20"/>
      <c r="D41" s="20"/>
      <c r="E41" s="20"/>
      <c r="F41" s="20"/>
      <c r="G41" s="20"/>
    </row>
    <row r="42" spans="1:12" x14ac:dyDescent="0.25">
      <c r="A42" s="20"/>
      <c r="B42" s="20"/>
      <c r="C42" s="20"/>
      <c r="D42" s="20"/>
      <c r="E42" s="20"/>
      <c r="F42" s="20"/>
      <c r="G42" s="20"/>
    </row>
    <row r="43" spans="1:12" x14ac:dyDescent="0.25">
      <c r="A43" s="20"/>
      <c r="B43" s="20"/>
      <c r="C43" s="20"/>
      <c r="D43" s="20"/>
      <c r="E43" s="20"/>
      <c r="F43" s="20"/>
      <c r="G43" s="20"/>
    </row>
    <row r="44" spans="1:12" x14ac:dyDescent="0.25">
      <c r="A44" s="20"/>
      <c r="B44" s="20"/>
      <c r="C44" s="20"/>
      <c r="D44" s="20"/>
      <c r="E44" s="20"/>
      <c r="F44" s="20"/>
      <c r="G44" s="20"/>
    </row>
    <row r="45" spans="1:12" x14ac:dyDescent="0.25">
      <c r="A45" s="20"/>
      <c r="B45" s="20"/>
      <c r="C45" s="20"/>
      <c r="D45" s="20"/>
      <c r="E45" s="20"/>
      <c r="F45" s="20"/>
      <c r="G45" s="20"/>
    </row>
    <row r="46" spans="1:12" x14ac:dyDescent="0.25">
      <c r="A46" s="20"/>
      <c r="B46" s="20"/>
      <c r="C46" s="20"/>
      <c r="D46" s="20"/>
      <c r="E46" s="20"/>
      <c r="F46" s="20"/>
      <c r="G46" s="20"/>
    </row>
  </sheetData>
  <sheetProtection algorithmName="SHA-512" hashValue="86bcMVHf67vp284THEPIPPFBory05hJoVI1woFOur8+nXzO7q2KiXh6exJnQ672X+IWOHJt1240M4zO6DCdGCQ==" saltValue="alT2MkcmjERMawxeyQbwug==" spinCount="100000" sheet="1" selectLockedCells="1"/>
  <mergeCells count="8">
    <mergeCell ref="A37:F37"/>
    <mergeCell ref="A7:G7"/>
    <mergeCell ref="A39:G39"/>
    <mergeCell ref="K1:K9"/>
    <mergeCell ref="I2:I6"/>
    <mergeCell ref="A8:G8"/>
    <mergeCell ref="A9:G9"/>
    <mergeCell ref="A36:G36"/>
  </mergeCells>
  <dataValidations disablePrompts="1"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36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BA56"/>
  <sheetViews>
    <sheetView workbookViewId="0">
      <selection activeCell="P48" sqref="P48"/>
    </sheetView>
  </sheetViews>
  <sheetFormatPr defaultRowHeight="15" x14ac:dyDescent="0.25"/>
  <cols>
    <col min="1" max="1" width="7.42578125" customWidth="1"/>
    <col min="2" max="2" width="43.85546875" customWidth="1"/>
    <col min="3" max="3" width="11.42578125" bestFit="1" customWidth="1"/>
    <col min="4" max="4" width="9.7109375" customWidth="1"/>
    <col min="5" max="5" width="7" bestFit="1" customWidth="1"/>
    <col min="6" max="6" width="6" bestFit="1" customWidth="1"/>
    <col min="7" max="7" width="7" bestFit="1" customWidth="1"/>
    <col min="8" max="8" width="6" bestFit="1" customWidth="1"/>
    <col min="9" max="9" width="7" bestFit="1" customWidth="1"/>
    <col min="10" max="10" width="6.140625" bestFit="1" customWidth="1"/>
    <col min="11" max="11" width="7" bestFit="1" customWidth="1"/>
    <col min="12" max="12" width="6.140625" bestFit="1" customWidth="1"/>
    <col min="13" max="13" width="7" bestFit="1" customWidth="1"/>
    <col min="14" max="14" width="6.140625" bestFit="1" customWidth="1"/>
    <col min="15" max="15" width="7" bestFit="1" customWidth="1"/>
    <col min="16" max="16" width="6.140625" bestFit="1" customWidth="1"/>
    <col min="17" max="17" width="7" bestFit="1" customWidth="1"/>
    <col min="18" max="18" width="6.140625" bestFit="1" customWidth="1"/>
    <col min="19" max="19" width="7" bestFit="1" customWidth="1"/>
    <col min="20" max="20" width="6.140625" bestFit="1" customWidth="1"/>
    <col min="21" max="21" width="7" bestFit="1" customWidth="1"/>
    <col min="22" max="22" width="6.140625" bestFit="1" customWidth="1"/>
    <col min="23" max="23" width="7" bestFit="1" customWidth="1"/>
    <col min="24" max="24" width="6.140625" bestFit="1" customWidth="1"/>
    <col min="25" max="25" width="7" bestFit="1" customWidth="1"/>
    <col min="26" max="26" width="6.140625" bestFit="1" customWidth="1"/>
    <col min="27" max="27" width="7" bestFit="1" customWidth="1"/>
    <col min="28" max="28" width="6.140625" bestFit="1" customWidth="1"/>
    <col min="29" max="29" width="7" bestFit="1" customWidth="1"/>
    <col min="30" max="30" width="6.140625" bestFit="1" customWidth="1"/>
    <col min="31" max="31" width="7" bestFit="1" customWidth="1"/>
    <col min="32" max="32" width="6.140625" bestFit="1" customWidth="1"/>
    <col min="33" max="33" width="7" bestFit="1" customWidth="1"/>
    <col min="34" max="34" width="6.140625" bestFit="1" customWidth="1"/>
    <col min="35" max="35" width="7" bestFit="1" customWidth="1"/>
    <col min="36" max="36" width="6.140625" bestFit="1" customWidth="1"/>
    <col min="37" max="37" width="7" bestFit="1" customWidth="1"/>
    <col min="38" max="38" width="6.140625" bestFit="1" customWidth="1"/>
    <col min="39" max="39" width="7" bestFit="1" customWidth="1"/>
    <col min="40" max="40" width="6.140625" bestFit="1" customWidth="1"/>
    <col min="41" max="41" width="7" bestFit="1" customWidth="1"/>
    <col min="42" max="42" width="6.140625" bestFit="1" customWidth="1"/>
    <col min="43" max="43" width="7" bestFit="1" customWidth="1"/>
    <col min="44" max="44" width="6.140625" bestFit="1" customWidth="1"/>
    <col min="45" max="45" width="7" bestFit="1" customWidth="1"/>
    <col min="46" max="46" width="6.140625" bestFit="1" customWidth="1"/>
    <col min="47" max="47" width="7" bestFit="1" customWidth="1"/>
    <col min="48" max="48" width="6.140625" bestFit="1" customWidth="1"/>
    <col min="49" max="49" width="7" bestFit="1" customWidth="1"/>
    <col min="50" max="50" width="6.140625" bestFit="1" customWidth="1"/>
    <col min="51" max="52" width="7" bestFit="1" customWidth="1"/>
    <col min="53" max="53" width="53.5703125" bestFit="1" customWidth="1"/>
  </cols>
  <sheetData>
    <row r="9" spans="1:52" ht="19.5" x14ac:dyDescent="0.25">
      <c r="A9" s="146" t="s">
        <v>22</v>
      </c>
      <c r="B9" s="146"/>
      <c r="C9" s="146"/>
      <c r="D9" s="146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23"/>
      <c r="AY9" s="123"/>
      <c r="AZ9" s="123"/>
    </row>
    <row r="10" spans="1:52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</row>
    <row r="11" spans="1:52" ht="30" customHeight="1" x14ac:dyDescent="0.25">
      <c r="A11" s="147" t="str">
        <f>ORÇAMENTO!A7</f>
        <v>OBJETO: PAVIMETNAÇÃO COM PEDRAS IRREGULARES NA ESTRADA DE LIGAÇÃO ENTRE A BR 158 E A COMUNIDADE DE EMAUS</v>
      </c>
      <c r="B11" s="148"/>
      <c r="C11" s="148"/>
      <c r="D11" s="148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7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7"/>
    </row>
    <row r="12" spans="1:52" x14ac:dyDescent="0.25">
      <c r="A12" s="25" t="str">
        <f>ORÇAMENTO!A8</f>
        <v>LOCALIZAÇÃO: Comunidade de Emaus - Coronel Vivida-PR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7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7"/>
    </row>
    <row r="13" spans="1:52" x14ac:dyDescent="0.25">
      <c r="A13" s="25" t="s">
        <v>23</v>
      </c>
      <c r="B13" s="28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30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30"/>
    </row>
    <row r="14" spans="1:52" ht="15.75" thickBot="1" x14ac:dyDescent="0.3">
      <c r="A14" s="125"/>
      <c r="B14" s="126"/>
      <c r="C14" s="126"/>
      <c r="D14" s="126"/>
      <c r="E14" s="126"/>
      <c r="F14" s="126"/>
      <c r="G14" s="126"/>
      <c r="H14" s="126"/>
      <c r="I14" s="126"/>
      <c r="J14" s="126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  <c r="AW14" s="127"/>
      <c r="AX14" s="127"/>
      <c r="AY14" s="127"/>
      <c r="AZ14" s="128"/>
    </row>
    <row r="15" spans="1:52" x14ac:dyDescent="0.25">
      <c r="A15" s="161" t="s">
        <v>10</v>
      </c>
      <c r="B15" s="149" t="s">
        <v>24</v>
      </c>
      <c r="C15" s="164" t="s">
        <v>25</v>
      </c>
      <c r="D15" s="104" t="s">
        <v>29</v>
      </c>
      <c r="E15" s="149" t="s">
        <v>11</v>
      </c>
      <c r="F15" s="149"/>
      <c r="G15" s="149" t="s">
        <v>12</v>
      </c>
      <c r="H15" s="149"/>
      <c r="I15" s="149" t="s">
        <v>13</v>
      </c>
      <c r="J15" s="149"/>
      <c r="K15" s="149" t="s">
        <v>14</v>
      </c>
      <c r="L15" s="149"/>
      <c r="M15" s="149" t="s">
        <v>15</v>
      </c>
      <c r="N15" s="149"/>
      <c r="O15" s="149" t="s">
        <v>16</v>
      </c>
      <c r="P15" s="149"/>
      <c r="Q15" s="149" t="s">
        <v>87</v>
      </c>
      <c r="R15" s="149"/>
      <c r="S15" s="149" t="s">
        <v>88</v>
      </c>
      <c r="T15" s="149"/>
      <c r="U15" s="149" t="s">
        <v>89</v>
      </c>
      <c r="V15" s="149"/>
      <c r="W15" s="149" t="s">
        <v>138</v>
      </c>
      <c r="X15" s="149"/>
      <c r="Y15" s="149" t="s">
        <v>139</v>
      </c>
      <c r="Z15" s="149"/>
      <c r="AA15" s="149" t="s">
        <v>140</v>
      </c>
      <c r="AB15" s="149"/>
      <c r="AC15" s="159" t="s">
        <v>141</v>
      </c>
      <c r="AD15" s="160"/>
      <c r="AE15" s="159" t="s">
        <v>142</v>
      </c>
      <c r="AF15" s="160"/>
      <c r="AG15" s="159" t="s">
        <v>143</v>
      </c>
      <c r="AH15" s="160"/>
      <c r="AI15" s="159" t="s">
        <v>144</v>
      </c>
      <c r="AJ15" s="160"/>
      <c r="AK15" s="159" t="s">
        <v>145</v>
      </c>
      <c r="AL15" s="160"/>
      <c r="AM15" s="159" t="s">
        <v>146</v>
      </c>
      <c r="AN15" s="160"/>
      <c r="AO15" s="159" t="s">
        <v>147</v>
      </c>
      <c r="AP15" s="160"/>
      <c r="AQ15" s="159" t="s">
        <v>148</v>
      </c>
      <c r="AR15" s="160"/>
      <c r="AS15" s="159" t="s">
        <v>149</v>
      </c>
      <c r="AT15" s="160"/>
      <c r="AU15" s="159" t="s">
        <v>150</v>
      </c>
      <c r="AV15" s="160"/>
      <c r="AW15" s="159" t="s">
        <v>151</v>
      </c>
      <c r="AX15" s="160"/>
      <c r="AY15" s="149" t="s">
        <v>152</v>
      </c>
      <c r="AZ15" s="150"/>
    </row>
    <row r="16" spans="1:52" x14ac:dyDescent="0.25">
      <c r="A16" s="162"/>
      <c r="B16" s="163"/>
      <c r="C16" s="165"/>
      <c r="D16" s="85" t="s">
        <v>30</v>
      </c>
      <c r="E16" s="11" t="s">
        <v>17</v>
      </c>
      <c r="F16" s="12" t="s">
        <v>18</v>
      </c>
      <c r="G16" s="11" t="s">
        <v>17</v>
      </c>
      <c r="H16" s="12" t="s">
        <v>18</v>
      </c>
      <c r="I16" s="11" t="s">
        <v>17</v>
      </c>
      <c r="J16" s="12" t="s">
        <v>18</v>
      </c>
      <c r="K16" s="11" t="s">
        <v>17</v>
      </c>
      <c r="L16" s="12" t="s">
        <v>18</v>
      </c>
      <c r="M16" s="11" t="s">
        <v>17</v>
      </c>
      <c r="N16" s="12" t="s">
        <v>18</v>
      </c>
      <c r="O16" s="11" t="s">
        <v>17</v>
      </c>
      <c r="P16" s="12" t="s">
        <v>18</v>
      </c>
      <c r="Q16" s="11" t="s">
        <v>17</v>
      </c>
      <c r="R16" s="12" t="s">
        <v>18</v>
      </c>
      <c r="S16" s="11" t="s">
        <v>17</v>
      </c>
      <c r="T16" s="12" t="s">
        <v>18</v>
      </c>
      <c r="U16" s="11" t="s">
        <v>17</v>
      </c>
      <c r="V16" s="12" t="s">
        <v>18</v>
      </c>
      <c r="W16" s="11" t="s">
        <v>17</v>
      </c>
      <c r="X16" s="12" t="s">
        <v>18</v>
      </c>
      <c r="Y16" s="11" t="s">
        <v>17</v>
      </c>
      <c r="Z16" s="12" t="s">
        <v>18</v>
      </c>
      <c r="AA16" s="11" t="s">
        <v>17</v>
      </c>
      <c r="AB16" s="12" t="s">
        <v>18</v>
      </c>
      <c r="AC16" s="11" t="s">
        <v>17</v>
      </c>
      <c r="AD16" s="12" t="s">
        <v>18</v>
      </c>
      <c r="AE16" s="11" t="s">
        <v>17</v>
      </c>
      <c r="AF16" s="12" t="s">
        <v>18</v>
      </c>
      <c r="AG16" s="11" t="s">
        <v>17</v>
      </c>
      <c r="AH16" s="12" t="s">
        <v>18</v>
      </c>
      <c r="AI16" s="11" t="s">
        <v>17</v>
      </c>
      <c r="AJ16" s="12" t="s">
        <v>18</v>
      </c>
      <c r="AK16" s="11" t="s">
        <v>17</v>
      </c>
      <c r="AL16" s="12" t="s">
        <v>18</v>
      </c>
      <c r="AM16" s="11" t="s">
        <v>17</v>
      </c>
      <c r="AN16" s="12" t="s">
        <v>18</v>
      </c>
      <c r="AO16" s="11" t="s">
        <v>17</v>
      </c>
      <c r="AP16" s="12" t="s">
        <v>18</v>
      </c>
      <c r="AQ16" s="11" t="s">
        <v>17</v>
      </c>
      <c r="AR16" s="12" t="s">
        <v>18</v>
      </c>
      <c r="AS16" s="11" t="s">
        <v>17</v>
      </c>
      <c r="AT16" s="12" t="s">
        <v>18</v>
      </c>
      <c r="AU16" s="11" t="s">
        <v>17</v>
      </c>
      <c r="AV16" s="12" t="s">
        <v>18</v>
      </c>
      <c r="AW16" s="11" t="s">
        <v>17</v>
      </c>
      <c r="AX16" s="12" t="s">
        <v>18</v>
      </c>
      <c r="AY16" s="11" t="s">
        <v>17</v>
      </c>
      <c r="AZ16" s="105" t="s">
        <v>18</v>
      </c>
    </row>
    <row r="17" spans="1:53" x14ac:dyDescent="0.25">
      <c r="A17" s="106">
        <v>1</v>
      </c>
      <c r="B17" s="13" t="str">
        <f>ORÇAMENTO!C11</f>
        <v>SERVIÇOS INICIAIS</v>
      </c>
      <c r="C17" s="14">
        <f>ORÇAMENTO!H11</f>
        <v>3606.36</v>
      </c>
      <c r="D17" s="22">
        <f>((C17*100)/$C$45)/100</f>
        <v>5.8273766904512261E-3</v>
      </c>
      <c r="E17" s="15">
        <v>100</v>
      </c>
      <c r="F17" s="14">
        <f t="shared" ref="F17:F40" si="0">E17</f>
        <v>100</v>
      </c>
      <c r="G17" s="15"/>
      <c r="H17" s="14">
        <f t="shared" ref="H17:H40" si="1">F17+G17</f>
        <v>100</v>
      </c>
      <c r="I17" s="15"/>
      <c r="J17" s="14">
        <f t="shared" ref="J17:J40" si="2">H17+I17</f>
        <v>100</v>
      </c>
      <c r="K17" s="15"/>
      <c r="L17" s="14">
        <f t="shared" ref="L17:L40" si="3">J17+K17</f>
        <v>100</v>
      </c>
      <c r="M17" s="15"/>
      <c r="N17" s="14">
        <f t="shared" ref="N17:N40" si="4">L17+M17</f>
        <v>100</v>
      </c>
      <c r="O17" s="16"/>
      <c r="P17" s="14">
        <f t="shared" ref="P17:P40" si="5">N17+O17</f>
        <v>100</v>
      </c>
      <c r="Q17" s="16"/>
      <c r="R17" s="14">
        <f t="shared" ref="R17:R40" si="6">P17+Q17</f>
        <v>100</v>
      </c>
      <c r="S17" s="16"/>
      <c r="T17" s="14">
        <f t="shared" ref="T17:T40" si="7">R17+S17</f>
        <v>100</v>
      </c>
      <c r="U17" s="16"/>
      <c r="V17" s="14">
        <f t="shared" ref="V17:V40" si="8">T17+U17</f>
        <v>100</v>
      </c>
      <c r="W17" s="16"/>
      <c r="X17" s="14">
        <f t="shared" ref="X17:X40" si="9">V17+W17</f>
        <v>100</v>
      </c>
      <c r="Y17" s="16"/>
      <c r="Z17" s="14">
        <f t="shared" ref="Z17:Z40" si="10">X17+Y17</f>
        <v>100</v>
      </c>
      <c r="AA17" s="16"/>
      <c r="AB17" s="14">
        <f t="shared" ref="AB17:AB40" si="11">Z17+AA17</f>
        <v>100</v>
      </c>
      <c r="AC17" s="16"/>
      <c r="AD17" s="14">
        <f t="shared" ref="AD17:AD40" si="12">AB17+AC17</f>
        <v>100</v>
      </c>
      <c r="AE17" s="16"/>
      <c r="AF17" s="14">
        <f t="shared" ref="AF17:AF44" si="13">AD17+AE17</f>
        <v>100</v>
      </c>
      <c r="AG17" s="16"/>
      <c r="AH17" s="14">
        <f t="shared" ref="AH17:AH40" si="14">AF17+AG17</f>
        <v>100</v>
      </c>
      <c r="AI17" s="16"/>
      <c r="AJ17" s="14">
        <f t="shared" ref="AJ17:AJ40" si="15">AH17+AI17</f>
        <v>100</v>
      </c>
      <c r="AK17" s="16"/>
      <c r="AL17" s="14">
        <f t="shared" ref="AL17:AL40" si="16">AJ17+AK17</f>
        <v>100</v>
      </c>
      <c r="AM17" s="16"/>
      <c r="AN17" s="14">
        <f t="shared" ref="AN17:AN40" si="17">AL17+AM17</f>
        <v>100</v>
      </c>
      <c r="AO17" s="16"/>
      <c r="AP17" s="14">
        <f t="shared" ref="AP17:AP40" si="18">AN17+AO17</f>
        <v>100</v>
      </c>
      <c r="AQ17" s="16"/>
      <c r="AR17" s="14">
        <f t="shared" ref="AR17:AR40" si="19">AP17+AQ17</f>
        <v>100</v>
      </c>
      <c r="AS17" s="16"/>
      <c r="AT17" s="14">
        <f t="shared" ref="AT17:AT40" si="20">AR17+AS17</f>
        <v>100</v>
      </c>
      <c r="AU17" s="16"/>
      <c r="AV17" s="14">
        <f t="shared" ref="AV17:AV40" si="21">AT17+AU17</f>
        <v>100</v>
      </c>
      <c r="AW17" s="16"/>
      <c r="AX17" s="14">
        <f t="shared" ref="AX17:AX40" si="22">AV17+AW17</f>
        <v>100</v>
      </c>
      <c r="AY17" s="16"/>
      <c r="AZ17" s="107">
        <f t="shared" ref="AZ17:AZ40" si="23">AX17+AY17</f>
        <v>100</v>
      </c>
      <c r="BA17" t="str">
        <f>IF(P17&lt;&gt;100,"REVER PERCENTUAL ATÉ ATINGIR 100%- CASO NECESSÁRIO","PERCENTUAL CORRETO")</f>
        <v>PERCENTUAL CORRETO</v>
      </c>
    </row>
    <row r="18" spans="1:53" x14ac:dyDescent="0.25">
      <c r="A18" s="106">
        <v>2</v>
      </c>
      <c r="B18" s="13" t="str">
        <f>ORÇAMENTO!C13</f>
        <v>TERRAPLENAGEM</v>
      </c>
      <c r="C18" s="14">
        <f>ORÇAMENTO!H13</f>
        <v>65399.5</v>
      </c>
      <c r="D18" s="22">
        <f t="shared" ref="D18:D42" si="24">((C18*100)/$C$45)/100</f>
        <v>0.10567650535918903</v>
      </c>
      <c r="E18" s="15">
        <v>4.16</v>
      </c>
      <c r="F18" s="14">
        <f t="shared" si="0"/>
        <v>4.16</v>
      </c>
      <c r="G18" s="15">
        <v>4.16</v>
      </c>
      <c r="H18" s="14">
        <f t="shared" si="1"/>
        <v>8.32</v>
      </c>
      <c r="I18" s="15">
        <v>4.16</v>
      </c>
      <c r="J18" s="14">
        <f t="shared" si="2"/>
        <v>12.48</v>
      </c>
      <c r="K18" s="15">
        <v>4.16</v>
      </c>
      <c r="L18" s="14">
        <f t="shared" si="3"/>
        <v>16.64</v>
      </c>
      <c r="M18" s="15">
        <v>4.16</v>
      </c>
      <c r="N18" s="14">
        <f t="shared" si="4"/>
        <v>20.8</v>
      </c>
      <c r="O18" s="15">
        <v>4.16</v>
      </c>
      <c r="P18" s="14">
        <f t="shared" si="5"/>
        <v>24.96</v>
      </c>
      <c r="Q18" s="15">
        <v>4.16</v>
      </c>
      <c r="R18" s="14">
        <f t="shared" si="6"/>
        <v>29.12</v>
      </c>
      <c r="S18" s="15">
        <v>4.16</v>
      </c>
      <c r="T18" s="14">
        <f t="shared" si="7"/>
        <v>33.28</v>
      </c>
      <c r="U18" s="15">
        <v>4.16</v>
      </c>
      <c r="V18" s="14">
        <f t="shared" si="8"/>
        <v>37.44</v>
      </c>
      <c r="W18" s="15">
        <v>4.16</v>
      </c>
      <c r="X18" s="14">
        <f t="shared" si="9"/>
        <v>41.599999999999994</v>
      </c>
      <c r="Y18" s="15">
        <v>4.16</v>
      </c>
      <c r="Z18" s="14">
        <f t="shared" si="10"/>
        <v>45.759999999999991</v>
      </c>
      <c r="AA18" s="15">
        <v>4.16</v>
      </c>
      <c r="AB18" s="14">
        <f t="shared" si="11"/>
        <v>49.919999999999987</v>
      </c>
      <c r="AC18" s="15">
        <v>4.16</v>
      </c>
      <c r="AD18" s="14">
        <f t="shared" si="12"/>
        <v>54.079999999999984</v>
      </c>
      <c r="AE18" s="15">
        <v>4.16</v>
      </c>
      <c r="AF18" s="14">
        <f t="shared" si="13"/>
        <v>58.239999999999981</v>
      </c>
      <c r="AG18" s="15">
        <v>4.16</v>
      </c>
      <c r="AH18" s="14">
        <f t="shared" si="14"/>
        <v>62.399999999999977</v>
      </c>
      <c r="AI18" s="15">
        <v>4.16</v>
      </c>
      <c r="AJ18" s="14">
        <f t="shared" si="15"/>
        <v>66.559999999999974</v>
      </c>
      <c r="AK18" s="15">
        <v>4.16</v>
      </c>
      <c r="AL18" s="14">
        <f t="shared" si="16"/>
        <v>70.71999999999997</v>
      </c>
      <c r="AM18" s="15">
        <v>4.16</v>
      </c>
      <c r="AN18" s="14">
        <f t="shared" si="17"/>
        <v>74.879999999999967</v>
      </c>
      <c r="AO18" s="15">
        <v>4.16</v>
      </c>
      <c r="AP18" s="14">
        <f t="shared" si="18"/>
        <v>79.039999999999964</v>
      </c>
      <c r="AQ18" s="15">
        <v>4.16</v>
      </c>
      <c r="AR18" s="14">
        <f t="shared" si="19"/>
        <v>83.19999999999996</v>
      </c>
      <c r="AS18" s="15">
        <v>4.16</v>
      </c>
      <c r="AT18" s="14">
        <f t="shared" si="20"/>
        <v>87.359999999999957</v>
      </c>
      <c r="AU18" s="15">
        <v>4.16</v>
      </c>
      <c r="AV18" s="14">
        <f t="shared" si="21"/>
        <v>91.519999999999953</v>
      </c>
      <c r="AW18" s="15">
        <v>4.16</v>
      </c>
      <c r="AX18" s="14">
        <f t="shared" si="22"/>
        <v>95.67999999999995</v>
      </c>
      <c r="AY18" s="15">
        <f>100-AX18</f>
        <v>4.32000000000005</v>
      </c>
      <c r="AZ18" s="107">
        <f t="shared" si="23"/>
        <v>100</v>
      </c>
      <c r="BA18" t="str">
        <f t="shared" ref="BA18:BA23" si="25">IF(AZ18&lt;&gt;100,"REVER PERCENTUAL ATÉ ATINGIR 100%- CASO NECESSÁRIO","PERCENTUAL CORRETO")</f>
        <v>PERCENTUAL CORRETO</v>
      </c>
    </row>
    <row r="19" spans="1:53" x14ac:dyDescent="0.25">
      <c r="A19" s="106">
        <v>3</v>
      </c>
      <c r="B19" s="13" t="str">
        <f>ORÇAMENTO!C16</f>
        <v>DRENAGEM</v>
      </c>
      <c r="C19" s="14">
        <f>ORÇAMENTO!H16</f>
        <v>0</v>
      </c>
      <c r="D19" s="22">
        <f t="shared" si="24"/>
        <v>0</v>
      </c>
      <c r="E19" s="15">
        <v>4.16</v>
      </c>
      <c r="F19" s="14">
        <f t="shared" si="0"/>
        <v>4.16</v>
      </c>
      <c r="G19" s="15">
        <v>4.16</v>
      </c>
      <c r="H19" s="14">
        <f t="shared" si="1"/>
        <v>8.32</v>
      </c>
      <c r="I19" s="15">
        <v>4.16</v>
      </c>
      <c r="J19" s="14">
        <f t="shared" si="2"/>
        <v>12.48</v>
      </c>
      <c r="K19" s="15">
        <v>4.16</v>
      </c>
      <c r="L19" s="14">
        <f t="shared" si="3"/>
        <v>16.64</v>
      </c>
      <c r="M19" s="15">
        <v>4.16</v>
      </c>
      <c r="N19" s="14">
        <f t="shared" si="4"/>
        <v>20.8</v>
      </c>
      <c r="O19" s="15">
        <v>4.16</v>
      </c>
      <c r="P19" s="14">
        <f t="shared" si="5"/>
        <v>24.96</v>
      </c>
      <c r="Q19" s="15">
        <v>4.16</v>
      </c>
      <c r="R19" s="14">
        <f t="shared" si="6"/>
        <v>29.12</v>
      </c>
      <c r="S19" s="15">
        <v>4.16</v>
      </c>
      <c r="T19" s="14">
        <f t="shared" si="7"/>
        <v>33.28</v>
      </c>
      <c r="U19" s="15">
        <v>4.16</v>
      </c>
      <c r="V19" s="14">
        <f t="shared" si="8"/>
        <v>37.44</v>
      </c>
      <c r="W19" s="15">
        <v>4.16</v>
      </c>
      <c r="X19" s="14">
        <f t="shared" si="9"/>
        <v>41.599999999999994</v>
      </c>
      <c r="Y19" s="15">
        <v>4.16</v>
      </c>
      <c r="Z19" s="14">
        <f t="shared" si="10"/>
        <v>45.759999999999991</v>
      </c>
      <c r="AA19" s="15">
        <v>4.16</v>
      </c>
      <c r="AB19" s="14">
        <f t="shared" si="11"/>
        <v>49.919999999999987</v>
      </c>
      <c r="AC19" s="15">
        <v>4.16</v>
      </c>
      <c r="AD19" s="14">
        <f t="shared" si="12"/>
        <v>54.079999999999984</v>
      </c>
      <c r="AE19" s="15">
        <v>4.16</v>
      </c>
      <c r="AF19" s="14">
        <f t="shared" si="13"/>
        <v>58.239999999999981</v>
      </c>
      <c r="AG19" s="15">
        <v>4.16</v>
      </c>
      <c r="AH19" s="14">
        <f t="shared" si="14"/>
        <v>62.399999999999977</v>
      </c>
      <c r="AI19" s="15">
        <v>4.16</v>
      </c>
      <c r="AJ19" s="14">
        <f t="shared" si="15"/>
        <v>66.559999999999974</v>
      </c>
      <c r="AK19" s="15">
        <v>4.16</v>
      </c>
      <c r="AL19" s="14">
        <f t="shared" si="16"/>
        <v>70.71999999999997</v>
      </c>
      <c r="AM19" s="15">
        <v>4.16</v>
      </c>
      <c r="AN19" s="14">
        <f t="shared" si="17"/>
        <v>74.879999999999967</v>
      </c>
      <c r="AO19" s="15">
        <v>4.16</v>
      </c>
      <c r="AP19" s="14">
        <f t="shared" si="18"/>
        <v>79.039999999999964</v>
      </c>
      <c r="AQ19" s="15">
        <v>4.16</v>
      </c>
      <c r="AR19" s="14">
        <f t="shared" si="19"/>
        <v>83.19999999999996</v>
      </c>
      <c r="AS19" s="15">
        <v>4.16</v>
      </c>
      <c r="AT19" s="14">
        <f t="shared" si="20"/>
        <v>87.359999999999957</v>
      </c>
      <c r="AU19" s="15">
        <v>4.16</v>
      </c>
      <c r="AV19" s="14">
        <f t="shared" si="21"/>
        <v>91.519999999999953</v>
      </c>
      <c r="AW19" s="15">
        <v>4.16</v>
      </c>
      <c r="AX19" s="14">
        <f t="shared" si="22"/>
        <v>95.67999999999995</v>
      </c>
      <c r="AY19" s="15">
        <f t="shared" ref="AY19:AY23" si="26">100-AX19</f>
        <v>4.32000000000005</v>
      </c>
      <c r="AZ19" s="107">
        <f t="shared" si="23"/>
        <v>100</v>
      </c>
      <c r="BA19" t="str">
        <f t="shared" si="25"/>
        <v>PERCENTUAL CORRETO</v>
      </c>
    </row>
    <row r="20" spans="1:53" x14ac:dyDescent="0.25">
      <c r="A20" s="106">
        <v>4</v>
      </c>
      <c r="B20" s="13" t="str">
        <f>ORÇAMENTO!C22</f>
        <v>BASE / SUB BASE</v>
      </c>
      <c r="C20" s="14">
        <f>ORÇAMENTO!H22</f>
        <v>66128.86</v>
      </c>
      <c r="D20" s="22">
        <f t="shared" si="24"/>
        <v>0.10685504978152832</v>
      </c>
      <c r="E20" s="15">
        <v>4.16</v>
      </c>
      <c r="F20" s="14">
        <f t="shared" si="0"/>
        <v>4.16</v>
      </c>
      <c r="G20" s="15">
        <v>4.16</v>
      </c>
      <c r="H20" s="14">
        <f t="shared" si="1"/>
        <v>8.32</v>
      </c>
      <c r="I20" s="15">
        <v>4.16</v>
      </c>
      <c r="J20" s="14">
        <f t="shared" si="2"/>
        <v>12.48</v>
      </c>
      <c r="K20" s="15">
        <v>4.16</v>
      </c>
      <c r="L20" s="14">
        <f t="shared" si="3"/>
        <v>16.64</v>
      </c>
      <c r="M20" s="15">
        <v>4.16</v>
      </c>
      <c r="N20" s="14">
        <f t="shared" si="4"/>
        <v>20.8</v>
      </c>
      <c r="O20" s="15">
        <v>4.16</v>
      </c>
      <c r="P20" s="14">
        <f t="shared" si="5"/>
        <v>24.96</v>
      </c>
      <c r="Q20" s="15">
        <v>4.16</v>
      </c>
      <c r="R20" s="14">
        <f t="shared" si="6"/>
        <v>29.12</v>
      </c>
      <c r="S20" s="15">
        <v>4.16</v>
      </c>
      <c r="T20" s="14">
        <f t="shared" si="7"/>
        <v>33.28</v>
      </c>
      <c r="U20" s="15">
        <v>4.16</v>
      </c>
      <c r="V20" s="14">
        <f t="shared" si="8"/>
        <v>37.44</v>
      </c>
      <c r="W20" s="15">
        <v>4.16</v>
      </c>
      <c r="X20" s="14">
        <f t="shared" si="9"/>
        <v>41.599999999999994</v>
      </c>
      <c r="Y20" s="15">
        <v>4.16</v>
      </c>
      <c r="Z20" s="14">
        <f t="shared" si="10"/>
        <v>45.759999999999991</v>
      </c>
      <c r="AA20" s="15">
        <v>4.16</v>
      </c>
      <c r="AB20" s="14">
        <f t="shared" si="11"/>
        <v>49.919999999999987</v>
      </c>
      <c r="AC20" s="15">
        <v>4.16</v>
      </c>
      <c r="AD20" s="14">
        <f t="shared" si="12"/>
        <v>54.079999999999984</v>
      </c>
      <c r="AE20" s="15">
        <v>4.16</v>
      </c>
      <c r="AF20" s="14">
        <f t="shared" si="13"/>
        <v>58.239999999999981</v>
      </c>
      <c r="AG20" s="15">
        <v>4.16</v>
      </c>
      <c r="AH20" s="14">
        <f t="shared" si="14"/>
        <v>62.399999999999977</v>
      </c>
      <c r="AI20" s="15">
        <v>4.16</v>
      </c>
      <c r="AJ20" s="14">
        <f t="shared" si="15"/>
        <v>66.559999999999974</v>
      </c>
      <c r="AK20" s="15">
        <v>4.16</v>
      </c>
      <c r="AL20" s="14">
        <f t="shared" si="16"/>
        <v>70.71999999999997</v>
      </c>
      <c r="AM20" s="15">
        <v>4.16</v>
      </c>
      <c r="AN20" s="14">
        <f t="shared" si="17"/>
        <v>74.879999999999967</v>
      </c>
      <c r="AO20" s="15">
        <v>4.16</v>
      </c>
      <c r="AP20" s="14">
        <f t="shared" si="18"/>
        <v>79.039999999999964</v>
      </c>
      <c r="AQ20" s="15">
        <v>4.16</v>
      </c>
      <c r="AR20" s="14">
        <f t="shared" si="19"/>
        <v>83.19999999999996</v>
      </c>
      <c r="AS20" s="15">
        <v>4.16</v>
      </c>
      <c r="AT20" s="14">
        <f t="shared" si="20"/>
        <v>87.359999999999957</v>
      </c>
      <c r="AU20" s="15">
        <v>4.16</v>
      </c>
      <c r="AV20" s="14">
        <f t="shared" si="21"/>
        <v>91.519999999999953</v>
      </c>
      <c r="AW20" s="15">
        <v>4.16</v>
      </c>
      <c r="AX20" s="14">
        <f t="shared" si="22"/>
        <v>95.67999999999995</v>
      </c>
      <c r="AY20" s="15">
        <f t="shared" si="26"/>
        <v>4.32000000000005</v>
      </c>
      <c r="AZ20" s="107">
        <f t="shared" si="23"/>
        <v>100</v>
      </c>
      <c r="BA20" t="str">
        <f t="shared" si="25"/>
        <v>PERCENTUAL CORRETO</v>
      </c>
    </row>
    <row r="21" spans="1:53" x14ac:dyDescent="0.25">
      <c r="A21" s="106">
        <v>5</v>
      </c>
      <c r="B21" s="13" t="str">
        <f>ORÇAMENTO!C24</f>
        <v>REVESTIMENTO / PAVIMENTAÇÃO</v>
      </c>
      <c r="C21" s="14">
        <f>ORÇAMENTO!H24</f>
        <v>443560.36</v>
      </c>
      <c r="D21" s="22">
        <f t="shared" si="24"/>
        <v>0.7167319132510771</v>
      </c>
      <c r="E21" s="15">
        <v>4.16</v>
      </c>
      <c r="F21" s="14">
        <f t="shared" si="0"/>
        <v>4.16</v>
      </c>
      <c r="G21" s="15">
        <v>4.16</v>
      </c>
      <c r="H21" s="14">
        <f t="shared" si="1"/>
        <v>8.32</v>
      </c>
      <c r="I21" s="15">
        <v>4.16</v>
      </c>
      <c r="J21" s="14">
        <f t="shared" si="2"/>
        <v>12.48</v>
      </c>
      <c r="K21" s="15">
        <v>4.16</v>
      </c>
      <c r="L21" s="14">
        <f t="shared" si="3"/>
        <v>16.64</v>
      </c>
      <c r="M21" s="15">
        <v>4.16</v>
      </c>
      <c r="N21" s="14">
        <f t="shared" si="4"/>
        <v>20.8</v>
      </c>
      <c r="O21" s="15">
        <v>4.16</v>
      </c>
      <c r="P21" s="14">
        <f t="shared" si="5"/>
        <v>24.96</v>
      </c>
      <c r="Q21" s="15">
        <v>4.16</v>
      </c>
      <c r="R21" s="14">
        <f t="shared" si="6"/>
        <v>29.12</v>
      </c>
      <c r="S21" s="15">
        <v>4.16</v>
      </c>
      <c r="T21" s="14">
        <f t="shared" si="7"/>
        <v>33.28</v>
      </c>
      <c r="U21" s="15">
        <v>4.16</v>
      </c>
      <c r="V21" s="14">
        <f t="shared" si="8"/>
        <v>37.44</v>
      </c>
      <c r="W21" s="15">
        <v>4.16</v>
      </c>
      <c r="X21" s="14">
        <f t="shared" si="9"/>
        <v>41.599999999999994</v>
      </c>
      <c r="Y21" s="15">
        <v>4.16</v>
      </c>
      <c r="Z21" s="14">
        <f t="shared" si="10"/>
        <v>45.759999999999991</v>
      </c>
      <c r="AA21" s="15">
        <v>4.16</v>
      </c>
      <c r="AB21" s="14">
        <f t="shared" si="11"/>
        <v>49.919999999999987</v>
      </c>
      <c r="AC21" s="15">
        <v>4.16</v>
      </c>
      <c r="AD21" s="14">
        <f t="shared" si="12"/>
        <v>54.079999999999984</v>
      </c>
      <c r="AE21" s="15">
        <v>4.16</v>
      </c>
      <c r="AF21" s="14">
        <f t="shared" si="13"/>
        <v>58.239999999999981</v>
      </c>
      <c r="AG21" s="15">
        <v>4.16</v>
      </c>
      <c r="AH21" s="14">
        <f t="shared" si="14"/>
        <v>62.399999999999977</v>
      </c>
      <c r="AI21" s="15">
        <v>4.16</v>
      </c>
      <c r="AJ21" s="14">
        <f t="shared" si="15"/>
        <v>66.559999999999974</v>
      </c>
      <c r="AK21" s="15">
        <v>4.16</v>
      </c>
      <c r="AL21" s="14">
        <f t="shared" si="16"/>
        <v>70.71999999999997</v>
      </c>
      <c r="AM21" s="15">
        <v>4.16</v>
      </c>
      <c r="AN21" s="14">
        <f t="shared" si="17"/>
        <v>74.879999999999967</v>
      </c>
      <c r="AO21" s="15">
        <v>4.16</v>
      </c>
      <c r="AP21" s="14">
        <f t="shared" si="18"/>
        <v>79.039999999999964</v>
      </c>
      <c r="AQ21" s="15">
        <v>4.16</v>
      </c>
      <c r="AR21" s="14">
        <f t="shared" si="19"/>
        <v>83.19999999999996</v>
      </c>
      <c r="AS21" s="15">
        <v>4.16</v>
      </c>
      <c r="AT21" s="14">
        <f t="shared" si="20"/>
        <v>87.359999999999957</v>
      </c>
      <c r="AU21" s="15">
        <v>4.16</v>
      </c>
      <c r="AV21" s="14">
        <f t="shared" si="21"/>
        <v>91.519999999999953</v>
      </c>
      <c r="AW21" s="15">
        <v>4.16</v>
      </c>
      <c r="AX21" s="14">
        <f t="shared" si="22"/>
        <v>95.67999999999995</v>
      </c>
      <c r="AY21" s="15">
        <f t="shared" si="26"/>
        <v>4.32000000000005</v>
      </c>
      <c r="AZ21" s="107">
        <f t="shared" si="23"/>
        <v>100</v>
      </c>
      <c r="BA21" t="str">
        <f t="shared" si="25"/>
        <v>PERCENTUAL CORRETO</v>
      </c>
    </row>
    <row r="22" spans="1:53" x14ac:dyDescent="0.25">
      <c r="A22" s="106">
        <v>6</v>
      </c>
      <c r="B22" s="13" t="str">
        <f>ORÇAMENTO!C29</f>
        <v>SERVIÇO DE URBANIZAÇÃO</v>
      </c>
      <c r="C22" s="14">
        <f>ORÇAMENTO!H29</f>
        <v>38910.97</v>
      </c>
      <c r="D22" s="22">
        <f t="shared" si="24"/>
        <v>6.2874721209431939E-2</v>
      </c>
      <c r="E22" s="15">
        <v>4.16</v>
      </c>
      <c r="F22" s="14">
        <f t="shared" si="0"/>
        <v>4.16</v>
      </c>
      <c r="G22" s="15">
        <v>4.16</v>
      </c>
      <c r="H22" s="14">
        <f t="shared" si="1"/>
        <v>8.32</v>
      </c>
      <c r="I22" s="15">
        <v>4.16</v>
      </c>
      <c r="J22" s="14">
        <f t="shared" si="2"/>
        <v>12.48</v>
      </c>
      <c r="K22" s="15">
        <v>4.16</v>
      </c>
      <c r="L22" s="14">
        <f t="shared" si="3"/>
        <v>16.64</v>
      </c>
      <c r="M22" s="15">
        <v>4.16</v>
      </c>
      <c r="N22" s="14">
        <f t="shared" si="4"/>
        <v>20.8</v>
      </c>
      <c r="O22" s="15">
        <v>4.16</v>
      </c>
      <c r="P22" s="14">
        <f t="shared" si="5"/>
        <v>24.96</v>
      </c>
      <c r="Q22" s="15">
        <v>4.16</v>
      </c>
      <c r="R22" s="14">
        <f t="shared" si="6"/>
        <v>29.12</v>
      </c>
      <c r="S22" s="15">
        <v>4.16</v>
      </c>
      <c r="T22" s="14">
        <f t="shared" si="7"/>
        <v>33.28</v>
      </c>
      <c r="U22" s="15">
        <v>4.16</v>
      </c>
      <c r="V22" s="14">
        <f t="shared" si="8"/>
        <v>37.44</v>
      </c>
      <c r="W22" s="15">
        <v>4.16</v>
      </c>
      <c r="X22" s="14">
        <f t="shared" si="9"/>
        <v>41.599999999999994</v>
      </c>
      <c r="Y22" s="15">
        <v>4.16</v>
      </c>
      <c r="Z22" s="14">
        <f t="shared" si="10"/>
        <v>45.759999999999991</v>
      </c>
      <c r="AA22" s="15">
        <v>4.16</v>
      </c>
      <c r="AB22" s="14">
        <f t="shared" si="11"/>
        <v>49.919999999999987</v>
      </c>
      <c r="AC22" s="15">
        <v>4.16</v>
      </c>
      <c r="AD22" s="14">
        <f t="shared" si="12"/>
        <v>54.079999999999984</v>
      </c>
      <c r="AE22" s="15">
        <v>4.16</v>
      </c>
      <c r="AF22" s="14">
        <f t="shared" si="13"/>
        <v>58.239999999999981</v>
      </c>
      <c r="AG22" s="15">
        <v>4.16</v>
      </c>
      <c r="AH22" s="14">
        <f t="shared" si="14"/>
        <v>62.399999999999977</v>
      </c>
      <c r="AI22" s="15">
        <v>4.16</v>
      </c>
      <c r="AJ22" s="14">
        <f t="shared" si="15"/>
        <v>66.559999999999974</v>
      </c>
      <c r="AK22" s="15">
        <v>4.16</v>
      </c>
      <c r="AL22" s="14">
        <f t="shared" si="16"/>
        <v>70.71999999999997</v>
      </c>
      <c r="AM22" s="15">
        <v>4.16</v>
      </c>
      <c r="AN22" s="14">
        <f t="shared" si="17"/>
        <v>74.879999999999967</v>
      </c>
      <c r="AO22" s="15">
        <v>4.16</v>
      </c>
      <c r="AP22" s="14">
        <f t="shared" si="18"/>
        <v>79.039999999999964</v>
      </c>
      <c r="AQ22" s="15">
        <v>4.16</v>
      </c>
      <c r="AR22" s="14">
        <f t="shared" si="19"/>
        <v>83.19999999999996</v>
      </c>
      <c r="AS22" s="15">
        <v>4.16</v>
      </c>
      <c r="AT22" s="14">
        <f t="shared" si="20"/>
        <v>87.359999999999957</v>
      </c>
      <c r="AU22" s="15">
        <v>4.16</v>
      </c>
      <c r="AV22" s="14">
        <f t="shared" si="21"/>
        <v>91.519999999999953</v>
      </c>
      <c r="AW22" s="15">
        <v>4.16</v>
      </c>
      <c r="AX22" s="14">
        <f t="shared" si="22"/>
        <v>95.67999999999995</v>
      </c>
      <c r="AY22" s="15">
        <f t="shared" si="26"/>
        <v>4.32000000000005</v>
      </c>
      <c r="AZ22" s="107">
        <f t="shared" si="23"/>
        <v>100</v>
      </c>
      <c r="BA22" t="str">
        <f t="shared" si="25"/>
        <v>PERCENTUAL CORRETO</v>
      </c>
    </row>
    <row r="23" spans="1:53" x14ac:dyDescent="0.25">
      <c r="A23" s="106">
        <v>7</v>
      </c>
      <c r="B23" s="13" t="str">
        <f>ORÇAMENTO!C31</f>
        <v>COMPACTAÇÃO</v>
      </c>
      <c r="C23" s="14">
        <f>ORÇAMENTO!H31</f>
        <v>0</v>
      </c>
      <c r="D23" s="22">
        <f t="shared" si="24"/>
        <v>0</v>
      </c>
      <c r="E23" s="15">
        <v>4.16</v>
      </c>
      <c r="F23" s="14">
        <f t="shared" si="0"/>
        <v>4.16</v>
      </c>
      <c r="G23" s="15">
        <v>4.16</v>
      </c>
      <c r="H23" s="14">
        <f t="shared" si="1"/>
        <v>8.32</v>
      </c>
      <c r="I23" s="15">
        <v>4.16</v>
      </c>
      <c r="J23" s="14">
        <f t="shared" si="2"/>
        <v>12.48</v>
      </c>
      <c r="K23" s="15">
        <v>4.16</v>
      </c>
      <c r="L23" s="14">
        <f t="shared" si="3"/>
        <v>16.64</v>
      </c>
      <c r="M23" s="15">
        <v>4.16</v>
      </c>
      <c r="N23" s="14">
        <f t="shared" si="4"/>
        <v>20.8</v>
      </c>
      <c r="O23" s="15">
        <v>4.16</v>
      </c>
      <c r="P23" s="14">
        <f t="shared" si="5"/>
        <v>24.96</v>
      </c>
      <c r="Q23" s="15">
        <v>4.16</v>
      </c>
      <c r="R23" s="14">
        <f t="shared" si="6"/>
        <v>29.12</v>
      </c>
      <c r="S23" s="15">
        <v>4.16</v>
      </c>
      <c r="T23" s="14">
        <f t="shared" si="7"/>
        <v>33.28</v>
      </c>
      <c r="U23" s="15">
        <v>4.16</v>
      </c>
      <c r="V23" s="14">
        <f t="shared" si="8"/>
        <v>37.44</v>
      </c>
      <c r="W23" s="15">
        <v>4.16</v>
      </c>
      <c r="X23" s="14">
        <f t="shared" si="9"/>
        <v>41.599999999999994</v>
      </c>
      <c r="Y23" s="15">
        <v>4.16</v>
      </c>
      <c r="Z23" s="14">
        <f t="shared" si="10"/>
        <v>45.759999999999991</v>
      </c>
      <c r="AA23" s="15">
        <v>4.16</v>
      </c>
      <c r="AB23" s="14">
        <f t="shared" si="11"/>
        <v>49.919999999999987</v>
      </c>
      <c r="AC23" s="15">
        <v>4.16</v>
      </c>
      <c r="AD23" s="14">
        <f t="shared" si="12"/>
        <v>54.079999999999984</v>
      </c>
      <c r="AE23" s="15">
        <v>4.16</v>
      </c>
      <c r="AF23" s="14">
        <f t="shared" si="13"/>
        <v>58.239999999999981</v>
      </c>
      <c r="AG23" s="15">
        <v>4.16</v>
      </c>
      <c r="AH23" s="14">
        <f t="shared" si="14"/>
        <v>62.399999999999977</v>
      </c>
      <c r="AI23" s="15">
        <v>4.16</v>
      </c>
      <c r="AJ23" s="14">
        <f t="shared" si="15"/>
        <v>66.559999999999974</v>
      </c>
      <c r="AK23" s="15">
        <v>4.16</v>
      </c>
      <c r="AL23" s="14">
        <f t="shared" si="16"/>
        <v>70.71999999999997</v>
      </c>
      <c r="AM23" s="15">
        <v>4.16</v>
      </c>
      <c r="AN23" s="14">
        <f t="shared" si="17"/>
        <v>74.879999999999967</v>
      </c>
      <c r="AO23" s="15">
        <v>4.16</v>
      </c>
      <c r="AP23" s="14">
        <f t="shared" si="18"/>
        <v>79.039999999999964</v>
      </c>
      <c r="AQ23" s="15">
        <v>4.16</v>
      </c>
      <c r="AR23" s="14">
        <f t="shared" si="19"/>
        <v>83.19999999999996</v>
      </c>
      <c r="AS23" s="15">
        <v>4.16</v>
      </c>
      <c r="AT23" s="14">
        <f t="shared" si="20"/>
        <v>87.359999999999957</v>
      </c>
      <c r="AU23" s="15">
        <v>4.16</v>
      </c>
      <c r="AV23" s="14">
        <f t="shared" si="21"/>
        <v>91.519999999999953</v>
      </c>
      <c r="AW23" s="15">
        <v>4.16</v>
      </c>
      <c r="AX23" s="14">
        <f t="shared" si="22"/>
        <v>95.67999999999995</v>
      </c>
      <c r="AY23" s="15">
        <f t="shared" si="26"/>
        <v>4.32000000000005</v>
      </c>
      <c r="AZ23" s="107">
        <f t="shared" si="23"/>
        <v>100</v>
      </c>
      <c r="BA23" t="str">
        <f t="shared" si="25"/>
        <v>PERCENTUAL CORRETO</v>
      </c>
    </row>
    <row r="24" spans="1:53" x14ac:dyDescent="0.25">
      <c r="A24" s="106">
        <v>8</v>
      </c>
      <c r="B24" s="13" t="str">
        <f>ORÇAMENTO!C33</f>
        <v>SINALIZAÇÃO</v>
      </c>
      <c r="C24" s="14">
        <f>ORÇAMENTO!H33</f>
        <v>1259.04</v>
      </c>
      <c r="D24" s="22">
        <f t="shared" si="24"/>
        <v>2.0344337083224393E-3</v>
      </c>
      <c r="E24" s="15">
        <v>100</v>
      </c>
      <c r="F24" s="14">
        <f t="shared" si="0"/>
        <v>100</v>
      </c>
      <c r="G24" s="15"/>
      <c r="H24" s="14">
        <f t="shared" si="1"/>
        <v>100</v>
      </c>
      <c r="I24" s="15"/>
      <c r="J24" s="14">
        <f t="shared" si="2"/>
        <v>100</v>
      </c>
      <c r="K24" s="15"/>
      <c r="L24" s="14">
        <f t="shared" si="3"/>
        <v>100</v>
      </c>
      <c r="M24" s="15"/>
      <c r="N24" s="14">
        <f t="shared" si="4"/>
        <v>100</v>
      </c>
      <c r="O24" s="16"/>
      <c r="P24" s="14">
        <f t="shared" si="5"/>
        <v>100</v>
      </c>
      <c r="Q24" s="16"/>
      <c r="R24" s="14">
        <f t="shared" si="6"/>
        <v>100</v>
      </c>
      <c r="S24" s="16"/>
      <c r="T24" s="14">
        <f t="shared" si="7"/>
        <v>100</v>
      </c>
      <c r="U24" s="16"/>
      <c r="V24" s="14">
        <f t="shared" si="8"/>
        <v>100</v>
      </c>
      <c r="W24" s="16"/>
      <c r="X24" s="14">
        <f t="shared" si="9"/>
        <v>100</v>
      </c>
      <c r="Y24" s="16"/>
      <c r="Z24" s="14">
        <f t="shared" si="10"/>
        <v>100</v>
      </c>
      <c r="AA24" s="16"/>
      <c r="AB24" s="14">
        <f t="shared" si="11"/>
        <v>100</v>
      </c>
      <c r="AC24" s="16"/>
      <c r="AD24" s="14">
        <f t="shared" si="12"/>
        <v>100</v>
      </c>
      <c r="AE24" s="16"/>
      <c r="AF24" s="14">
        <f t="shared" si="13"/>
        <v>100</v>
      </c>
      <c r="AG24" s="16"/>
      <c r="AH24" s="14">
        <f t="shared" si="14"/>
        <v>100</v>
      </c>
      <c r="AI24" s="16"/>
      <c r="AJ24" s="14">
        <f t="shared" si="15"/>
        <v>100</v>
      </c>
      <c r="AK24" s="16"/>
      <c r="AL24" s="14">
        <f t="shared" si="16"/>
        <v>100</v>
      </c>
      <c r="AM24" s="16"/>
      <c r="AN24" s="14">
        <f t="shared" si="17"/>
        <v>100</v>
      </c>
      <c r="AO24" s="16"/>
      <c r="AP24" s="14">
        <f t="shared" si="18"/>
        <v>100</v>
      </c>
      <c r="AQ24" s="16"/>
      <c r="AR24" s="14">
        <f t="shared" si="19"/>
        <v>100</v>
      </c>
      <c r="AS24" s="16"/>
      <c r="AT24" s="14">
        <f t="shared" si="20"/>
        <v>100</v>
      </c>
      <c r="AU24" s="16"/>
      <c r="AV24" s="14">
        <f t="shared" si="21"/>
        <v>100</v>
      </c>
      <c r="AW24" s="16"/>
      <c r="AX24" s="14">
        <f t="shared" si="22"/>
        <v>100</v>
      </c>
      <c r="AY24" s="16"/>
      <c r="AZ24" s="107">
        <f t="shared" si="23"/>
        <v>100</v>
      </c>
      <c r="BA24" t="str">
        <f t="shared" ref="BA24:BA42" si="27">IF(P24&lt;&gt;100,"REVER PERCENTUAL ATÉ ATINGIR 100%- CASO NECESSÁRIO","PERCENTUAL CORRETO")</f>
        <v>PERCENTUAL CORRETO</v>
      </c>
    </row>
    <row r="25" spans="1:53" ht="15" hidden="1" customHeight="1" x14ac:dyDescent="0.25">
      <c r="A25" s="106">
        <v>9</v>
      </c>
      <c r="B25" s="13"/>
      <c r="C25" s="14"/>
      <c r="D25" s="22">
        <f t="shared" si="24"/>
        <v>0</v>
      </c>
      <c r="E25" s="15"/>
      <c r="F25" s="14">
        <f t="shared" si="0"/>
        <v>0</v>
      </c>
      <c r="G25" s="15"/>
      <c r="H25" s="14">
        <f t="shared" si="1"/>
        <v>0</v>
      </c>
      <c r="I25" s="15"/>
      <c r="J25" s="14">
        <f t="shared" si="2"/>
        <v>0</v>
      </c>
      <c r="K25" s="15"/>
      <c r="L25" s="14">
        <f t="shared" si="3"/>
        <v>0</v>
      </c>
      <c r="M25" s="15"/>
      <c r="N25" s="14">
        <f t="shared" si="4"/>
        <v>0</v>
      </c>
      <c r="O25" s="16"/>
      <c r="P25" s="14">
        <f t="shared" si="5"/>
        <v>0</v>
      </c>
      <c r="Q25" s="16"/>
      <c r="R25" s="14">
        <f t="shared" si="6"/>
        <v>0</v>
      </c>
      <c r="S25" s="16"/>
      <c r="T25" s="14">
        <f t="shared" si="7"/>
        <v>0</v>
      </c>
      <c r="U25" s="16"/>
      <c r="V25" s="14">
        <f t="shared" si="8"/>
        <v>0</v>
      </c>
      <c r="W25" s="16"/>
      <c r="X25" s="14">
        <f t="shared" si="9"/>
        <v>0</v>
      </c>
      <c r="Y25" s="16"/>
      <c r="Z25" s="14">
        <f t="shared" si="10"/>
        <v>0</v>
      </c>
      <c r="AA25" s="16"/>
      <c r="AB25" s="14">
        <f t="shared" si="11"/>
        <v>0</v>
      </c>
      <c r="AC25" s="16"/>
      <c r="AD25" s="14">
        <f t="shared" si="12"/>
        <v>0</v>
      </c>
      <c r="AE25" s="16"/>
      <c r="AF25" s="14">
        <f t="shared" si="13"/>
        <v>0</v>
      </c>
      <c r="AG25" s="16"/>
      <c r="AH25" s="14">
        <f t="shared" si="14"/>
        <v>0</v>
      </c>
      <c r="AI25" s="16"/>
      <c r="AJ25" s="14">
        <f t="shared" si="15"/>
        <v>0</v>
      </c>
      <c r="AK25" s="16"/>
      <c r="AL25" s="14">
        <f t="shared" si="16"/>
        <v>0</v>
      </c>
      <c r="AM25" s="16"/>
      <c r="AN25" s="14">
        <f t="shared" si="17"/>
        <v>0</v>
      </c>
      <c r="AO25" s="16"/>
      <c r="AP25" s="14">
        <f t="shared" si="18"/>
        <v>0</v>
      </c>
      <c r="AQ25" s="16"/>
      <c r="AR25" s="14">
        <f t="shared" si="19"/>
        <v>0</v>
      </c>
      <c r="AS25" s="16"/>
      <c r="AT25" s="14">
        <f t="shared" si="20"/>
        <v>0</v>
      </c>
      <c r="AU25" s="16"/>
      <c r="AV25" s="14">
        <f t="shared" si="21"/>
        <v>0</v>
      </c>
      <c r="AW25" s="16"/>
      <c r="AX25" s="14">
        <f t="shared" si="22"/>
        <v>0</v>
      </c>
      <c r="AY25" s="16"/>
      <c r="AZ25" s="107">
        <f t="shared" si="23"/>
        <v>0</v>
      </c>
      <c r="BA25" t="str">
        <f t="shared" si="27"/>
        <v>REVER PERCENTUAL ATÉ ATINGIR 100%- CASO NECESSÁRIO</v>
      </c>
    </row>
    <row r="26" spans="1:53" ht="15" hidden="1" customHeight="1" x14ac:dyDescent="0.25">
      <c r="A26" s="106">
        <v>10</v>
      </c>
      <c r="B26" s="13"/>
      <c r="C26" s="14"/>
      <c r="D26" s="22">
        <f t="shared" si="24"/>
        <v>0</v>
      </c>
      <c r="E26" s="15"/>
      <c r="F26" s="14">
        <f t="shared" si="0"/>
        <v>0</v>
      </c>
      <c r="G26" s="15"/>
      <c r="H26" s="14">
        <f t="shared" si="1"/>
        <v>0</v>
      </c>
      <c r="I26" s="15"/>
      <c r="J26" s="14">
        <f t="shared" si="2"/>
        <v>0</v>
      </c>
      <c r="K26" s="15"/>
      <c r="L26" s="14">
        <f t="shared" si="3"/>
        <v>0</v>
      </c>
      <c r="M26" s="15"/>
      <c r="N26" s="14">
        <f t="shared" si="4"/>
        <v>0</v>
      </c>
      <c r="O26" s="16"/>
      <c r="P26" s="14">
        <f t="shared" si="5"/>
        <v>0</v>
      </c>
      <c r="Q26" s="16"/>
      <c r="R26" s="14">
        <f t="shared" si="6"/>
        <v>0</v>
      </c>
      <c r="S26" s="16"/>
      <c r="T26" s="14">
        <f t="shared" si="7"/>
        <v>0</v>
      </c>
      <c r="U26" s="16"/>
      <c r="V26" s="14">
        <f t="shared" si="8"/>
        <v>0</v>
      </c>
      <c r="W26" s="16"/>
      <c r="X26" s="14">
        <f t="shared" si="9"/>
        <v>0</v>
      </c>
      <c r="Y26" s="16"/>
      <c r="Z26" s="14">
        <f t="shared" si="10"/>
        <v>0</v>
      </c>
      <c r="AA26" s="16"/>
      <c r="AB26" s="14">
        <f t="shared" si="11"/>
        <v>0</v>
      </c>
      <c r="AC26" s="16"/>
      <c r="AD26" s="14">
        <f t="shared" si="12"/>
        <v>0</v>
      </c>
      <c r="AE26" s="16"/>
      <c r="AF26" s="14">
        <f t="shared" si="13"/>
        <v>0</v>
      </c>
      <c r="AG26" s="16"/>
      <c r="AH26" s="14">
        <f t="shared" si="14"/>
        <v>0</v>
      </c>
      <c r="AI26" s="16"/>
      <c r="AJ26" s="14">
        <f t="shared" si="15"/>
        <v>0</v>
      </c>
      <c r="AK26" s="16"/>
      <c r="AL26" s="14">
        <f t="shared" si="16"/>
        <v>0</v>
      </c>
      <c r="AM26" s="16"/>
      <c r="AN26" s="14">
        <f t="shared" si="17"/>
        <v>0</v>
      </c>
      <c r="AO26" s="16"/>
      <c r="AP26" s="14">
        <f t="shared" si="18"/>
        <v>0</v>
      </c>
      <c r="AQ26" s="16"/>
      <c r="AR26" s="14">
        <f t="shared" si="19"/>
        <v>0</v>
      </c>
      <c r="AS26" s="16"/>
      <c r="AT26" s="14">
        <f t="shared" si="20"/>
        <v>0</v>
      </c>
      <c r="AU26" s="16"/>
      <c r="AV26" s="14">
        <f t="shared" si="21"/>
        <v>0</v>
      </c>
      <c r="AW26" s="16"/>
      <c r="AX26" s="14">
        <f t="shared" si="22"/>
        <v>0</v>
      </c>
      <c r="AY26" s="16"/>
      <c r="AZ26" s="107">
        <f t="shared" si="23"/>
        <v>0</v>
      </c>
      <c r="BA26" t="str">
        <f t="shared" si="27"/>
        <v>REVER PERCENTUAL ATÉ ATINGIR 100%- CASO NECESSÁRIO</v>
      </c>
    </row>
    <row r="27" spans="1:53" ht="15" hidden="1" customHeight="1" x14ac:dyDescent="0.25">
      <c r="A27" s="106">
        <v>11</v>
      </c>
      <c r="B27" s="13"/>
      <c r="C27" s="14"/>
      <c r="D27" s="22">
        <f t="shared" si="24"/>
        <v>0</v>
      </c>
      <c r="E27" s="15"/>
      <c r="F27" s="14">
        <f t="shared" si="0"/>
        <v>0</v>
      </c>
      <c r="G27" s="15"/>
      <c r="H27" s="14">
        <f t="shared" si="1"/>
        <v>0</v>
      </c>
      <c r="I27" s="15"/>
      <c r="J27" s="14">
        <f t="shared" si="2"/>
        <v>0</v>
      </c>
      <c r="K27" s="15"/>
      <c r="L27" s="14">
        <f t="shared" si="3"/>
        <v>0</v>
      </c>
      <c r="M27" s="15"/>
      <c r="N27" s="14">
        <f t="shared" si="4"/>
        <v>0</v>
      </c>
      <c r="O27" s="16"/>
      <c r="P27" s="14">
        <f t="shared" si="5"/>
        <v>0</v>
      </c>
      <c r="Q27" s="16"/>
      <c r="R27" s="14">
        <f t="shared" si="6"/>
        <v>0</v>
      </c>
      <c r="S27" s="16"/>
      <c r="T27" s="14">
        <f t="shared" si="7"/>
        <v>0</v>
      </c>
      <c r="U27" s="16"/>
      <c r="V27" s="14">
        <f t="shared" si="8"/>
        <v>0</v>
      </c>
      <c r="W27" s="16"/>
      <c r="X27" s="14">
        <f t="shared" si="9"/>
        <v>0</v>
      </c>
      <c r="Y27" s="16"/>
      <c r="Z27" s="14">
        <f t="shared" si="10"/>
        <v>0</v>
      </c>
      <c r="AA27" s="16"/>
      <c r="AB27" s="14">
        <f t="shared" si="11"/>
        <v>0</v>
      </c>
      <c r="AC27" s="16"/>
      <c r="AD27" s="14">
        <f t="shared" si="12"/>
        <v>0</v>
      </c>
      <c r="AE27" s="16"/>
      <c r="AF27" s="14">
        <f t="shared" si="13"/>
        <v>0</v>
      </c>
      <c r="AG27" s="16"/>
      <c r="AH27" s="14">
        <f t="shared" si="14"/>
        <v>0</v>
      </c>
      <c r="AI27" s="16"/>
      <c r="AJ27" s="14">
        <f t="shared" si="15"/>
        <v>0</v>
      </c>
      <c r="AK27" s="16"/>
      <c r="AL27" s="14">
        <f t="shared" si="16"/>
        <v>0</v>
      </c>
      <c r="AM27" s="16"/>
      <c r="AN27" s="14">
        <f t="shared" si="17"/>
        <v>0</v>
      </c>
      <c r="AO27" s="16"/>
      <c r="AP27" s="14">
        <f t="shared" si="18"/>
        <v>0</v>
      </c>
      <c r="AQ27" s="16"/>
      <c r="AR27" s="14">
        <f t="shared" si="19"/>
        <v>0</v>
      </c>
      <c r="AS27" s="16"/>
      <c r="AT27" s="14">
        <f t="shared" si="20"/>
        <v>0</v>
      </c>
      <c r="AU27" s="16"/>
      <c r="AV27" s="14">
        <f t="shared" si="21"/>
        <v>0</v>
      </c>
      <c r="AW27" s="16"/>
      <c r="AX27" s="14">
        <f t="shared" si="22"/>
        <v>0</v>
      </c>
      <c r="AY27" s="16"/>
      <c r="AZ27" s="107">
        <f t="shared" si="23"/>
        <v>0</v>
      </c>
      <c r="BA27" t="str">
        <f t="shared" si="27"/>
        <v>REVER PERCENTUAL ATÉ ATINGIR 100%- CASO NECESSÁRIO</v>
      </c>
    </row>
    <row r="28" spans="1:53" ht="15" hidden="1" customHeight="1" x14ac:dyDescent="0.25">
      <c r="A28" s="106">
        <v>12</v>
      </c>
      <c r="B28" s="13"/>
      <c r="C28" s="14"/>
      <c r="D28" s="22">
        <f t="shared" si="24"/>
        <v>0</v>
      </c>
      <c r="E28" s="15"/>
      <c r="F28" s="14">
        <f t="shared" si="0"/>
        <v>0</v>
      </c>
      <c r="G28" s="15"/>
      <c r="H28" s="14">
        <f t="shared" si="1"/>
        <v>0</v>
      </c>
      <c r="I28" s="15"/>
      <c r="J28" s="14">
        <f t="shared" si="2"/>
        <v>0</v>
      </c>
      <c r="K28" s="15"/>
      <c r="L28" s="14">
        <f t="shared" si="3"/>
        <v>0</v>
      </c>
      <c r="M28" s="15"/>
      <c r="N28" s="14">
        <f t="shared" si="4"/>
        <v>0</v>
      </c>
      <c r="O28" s="16"/>
      <c r="P28" s="14">
        <f t="shared" si="5"/>
        <v>0</v>
      </c>
      <c r="Q28" s="16"/>
      <c r="R28" s="14">
        <f t="shared" si="6"/>
        <v>0</v>
      </c>
      <c r="S28" s="16"/>
      <c r="T28" s="14">
        <f t="shared" si="7"/>
        <v>0</v>
      </c>
      <c r="U28" s="16"/>
      <c r="V28" s="14">
        <f t="shared" si="8"/>
        <v>0</v>
      </c>
      <c r="W28" s="16"/>
      <c r="X28" s="14">
        <f t="shared" si="9"/>
        <v>0</v>
      </c>
      <c r="Y28" s="16"/>
      <c r="Z28" s="14">
        <f t="shared" si="10"/>
        <v>0</v>
      </c>
      <c r="AA28" s="16"/>
      <c r="AB28" s="14">
        <f t="shared" si="11"/>
        <v>0</v>
      </c>
      <c r="AC28" s="16"/>
      <c r="AD28" s="14">
        <f t="shared" si="12"/>
        <v>0</v>
      </c>
      <c r="AE28" s="16"/>
      <c r="AF28" s="14">
        <f t="shared" si="13"/>
        <v>0</v>
      </c>
      <c r="AG28" s="16"/>
      <c r="AH28" s="14">
        <f t="shared" si="14"/>
        <v>0</v>
      </c>
      <c r="AI28" s="16"/>
      <c r="AJ28" s="14">
        <f t="shared" si="15"/>
        <v>0</v>
      </c>
      <c r="AK28" s="16"/>
      <c r="AL28" s="14">
        <f t="shared" si="16"/>
        <v>0</v>
      </c>
      <c r="AM28" s="16"/>
      <c r="AN28" s="14">
        <f t="shared" si="17"/>
        <v>0</v>
      </c>
      <c r="AO28" s="16"/>
      <c r="AP28" s="14">
        <f t="shared" si="18"/>
        <v>0</v>
      </c>
      <c r="AQ28" s="16"/>
      <c r="AR28" s="14">
        <f t="shared" si="19"/>
        <v>0</v>
      </c>
      <c r="AS28" s="16"/>
      <c r="AT28" s="14">
        <f t="shared" si="20"/>
        <v>0</v>
      </c>
      <c r="AU28" s="16"/>
      <c r="AV28" s="14">
        <f t="shared" si="21"/>
        <v>0</v>
      </c>
      <c r="AW28" s="16"/>
      <c r="AX28" s="14">
        <f t="shared" si="22"/>
        <v>0</v>
      </c>
      <c r="AY28" s="16"/>
      <c r="AZ28" s="107">
        <f t="shared" si="23"/>
        <v>0</v>
      </c>
      <c r="BA28" t="str">
        <f t="shared" si="27"/>
        <v>REVER PERCENTUAL ATÉ ATINGIR 100%- CASO NECESSÁRIO</v>
      </c>
    </row>
    <row r="29" spans="1:53" ht="15" hidden="1" customHeight="1" x14ac:dyDescent="0.25">
      <c r="A29" s="106">
        <v>13</v>
      </c>
      <c r="B29" s="13"/>
      <c r="C29" s="14"/>
      <c r="D29" s="22">
        <f t="shared" si="24"/>
        <v>0</v>
      </c>
      <c r="E29" s="15"/>
      <c r="F29" s="14">
        <f t="shared" si="0"/>
        <v>0</v>
      </c>
      <c r="G29" s="15"/>
      <c r="H29" s="14">
        <f t="shared" si="1"/>
        <v>0</v>
      </c>
      <c r="I29" s="15"/>
      <c r="J29" s="14">
        <f t="shared" si="2"/>
        <v>0</v>
      </c>
      <c r="K29" s="15"/>
      <c r="L29" s="14">
        <f t="shared" si="3"/>
        <v>0</v>
      </c>
      <c r="M29" s="15"/>
      <c r="N29" s="14">
        <f t="shared" si="4"/>
        <v>0</v>
      </c>
      <c r="O29" s="16"/>
      <c r="P29" s="14">
        <f t="shared" si="5"/>
        <v>0</v>
      </c>
      <c r="Q29" s="16"/>
      <c r="R29" s="14">
        <f t="shared" si="6"/>
        <v>0</v>
      </c>
      <c r="S29" s="16"/>
      <c r="T29" s="14">
        <f t="shared" si="7"/>
        <v>0</v>
      </c>
      <c r="U29" s="16"/>
      <c r="V29" s="14">
        <f t="shared" si="8"/>
        <v>0</v>
      </c>
      <c r="W29" s="16"/>
      <c r="X29" s="14">
        <f t="shared" si="9"/>
        <v>0</v>
      </c>
      <c r="Y29" s="16"/>
      <c r="Z29" s="14">
        <f t="shared" si="10"/>
        <v>0</v>
      </c>
      <c r="AA29" s="16"/>
      <c r="AB29" s="14">
        <f t="shared" si="11"/>
        <v>0</v>
      </c>
      <c r="AC29" s="16"/>
      <c r="AD29" s="14">
        <f t="shared" si="12"/>
        <v>0</v>
      </c>
      <c r="AE29" s="16"/>
      <c r="AF29" s="14">
        <f t="shared" si="13"/>
        <v>0</v>
      </c>
      <c r="AG29" s="16"/>
      <c r="AH29" s="14">
        <f t="shared" si="14"/>
        <v>0</v>
      </c>
      <c r="AI29" s="16"/>
      <c r="AJ29" s="14">
        <f t="shared" si="15"/>
        <v>0</v>
      </c>
      <c r="AK29" s="16"/>
      <c r="AL29" s="14">
        <f t="shared" si="16"/>
        <v>0</v>
      </c>
      <c r="AM29" s="16"/>
      <c r="AN29" s="14">
        <f t="shared" si="17"/>
        <v>0</v>
      </c>
      <c r="AO29" s="16"/>
      <c r="AP29" s="14">
        <f t="shared" si="18"/>
        <v>0</v>
      </c>
      <c r="AQ29" s="16"/>
      <c r="AR29" s="14">
        <f t="shared" si="19"/>
        <v>0</v>
      </c>
      <c r="AS29" s="16"/>
      <c r="AT29" s="14">
        <f t="shared" si="20"/>
        <v>0</v>
      </c>
      <c r="AU29" s="16"/>
      <c r="AV29" s="14">
        <f t="shared" si="21"/>
        <v>0</v>
      </c>
      <c r="AW29" s="16"/>
      <c r="AX29" s="14">
        <f t="shared" si="22"/>
        <v>0</v>
      </c>
      <c r="AY29" s="16"/>
      <c r="AZ29" s="107">
        <f t="shared" si="23"/>
        <v>0</v>
      </c>
      <c r="BA29" t="str">
        <f t="shared" si="27"/>
        <v>REVER PERCENTUAL ATÉ ATINGIR 100%- CASO NECESSÁRIO</v>
      </c>
    </row>
    <row r="30" spans="1:53" ht="15" hidden="1" customHeight="1" x14ac:dyDescent="0.25">
      <c r="A30" s="106">
        <v>14</v>
      </c>
      <c r="B30" s="13"/>
      <c r="C30" s="14"/>
      <c r="D30" s="22">
        <f t="shared" si="24"/>
        <v>0</v>
      </c>
      <c r="E30" s="15"/>
      <c r="F30" s="14">
        <f t="shared" si="0"/>
        <v>0</v>
      </c>
      <c r="G30" s="15"/>
      <c r="H30" s="14">
        <f t="shared" si="1"/>
        <v>0</v>
      </c>
      <c r="I30" s="15"/>
      <c r="J30" s="14">
        <f t="shared" si="2"/>
        <v>0</v>
      </c>
      <c r="K30" s="15"/>
      <c r="L30" s="14">
        <f t="shared" si="3"/>
        <v>0</v>
      </c>
      <c r="M30" s="15"/>
      <c r="N30" s="14">
        <f t="shared" si="4"/>
        <v>0</v>
      </c>
      <c r="O30" s="16"/>
      <c r="P30" s="14">
        <f t="shared" si="5"/>
        <v>0</v>
      </c>
      <c r="Q30" s="16"/>
      <c r="R30" s="14">
        <f t="shared" si="6"/>
        <v>0</v>
      </c>
      <c r="S30" s="16"/>
      <c r="T30" s="14">
        <f t="shared" si="7"/>
        <v>0</v>
      </c>
      <c r="U30" s="16"/>
      <c r="V30" s="14">
        <f t="shared" si="8"/>
        <v>0</v>
      </c>
      <c r="W30" s="16"/>
      <c r="X30" s="14">
        <f t="shared" si="9"/>
        <v>0</v>
      </c>
      <c r="Y30" s="16"/>
      <c r="Z30" s="14">
        <f t="shared" si="10"/>
        <v>0</v>
      </c>
      <c r="AA30" s="16"/>
      <c r="AB30" s="14">
        <f t="shared" si="11"/>
        <v>0</v>
      </c>
      <c r="AC30" s="16"/>
      <c r="AD30" s="14">
        <f t="shared" si="12"/>
        <v>0</v>
      </c>
      <c r="AE30" s="16"/>
      <c r="AF30" s="14">
        <f t="shared" si="13"/>
        <v>0</v>
      </c>
      <c r="AG30" s="16"/>
      <c r="AH30" s="14">
        <f t="shared" si="14"/>
        <v>0</v>
      </c>
      <c r="AI30" s="16"/>
      <c r="AJ30" s="14">
        <f t="shared" si="15"/>
        <v>0</v>
      </c>
      <c r="AK30" s="16"/>
      <c r="AL30" s="14">
        <f t="shared" si="16"/>
        <v>0</v>
      </c>
      <c r="AM30" s="16"/>
      <c r="AN30" s="14">
        <f t="shared" si="17"/>
        <v>0</v>
      </c>
      <c r="AO30" s="16"/>
      <c r="AP30" s="14">
        <f t="shared" si="18"/>
        <v>0</v>
      </c>
      <c r="AQ30" s="16"/>
      <c r="AR30" s="14">
        <f t="shared" si="19"/>
        <v>0</v>
      </c>
      <c r="AS30" s="16"/>
      <c r="AT30" s="14">
        <f t="shared" si="20"/>
        <v>0</v>
      </c>
      <c r="AU30" s="16"/>
      <c r="AV30" s="14">
        <f t="shared" si="21"/>
        <v>0</v>
      </c>
      <c r="AW30" s="16"/>
      <c r="AX30" s="14">
        <f t="shared" si="22"/>
        <v>0</v>
      </c>
      <c r="AY30" s="16"/>
      <c r="AZ30" s="107">
        <f t="shared" si="23"/>
        <v>0</v>
      </c>
      <c r="BA30" t="str">
        <f t="shared" si="27"/>
        <v>REVER PERCENTUAL ATÉ ATINGIR 100%- CASO NECESSÁRIO</v>
      </c>
    </row>
    <row r="31" spans="1:53" ht="15" hidden="1" customHeight="1" x14ac:dyDescent="0.25">
      <c r="A31" s="106">
        <v>15</v>
      </c>
      <c r="B31" s="13"/>
      <c r="C31" s="14"/>
      <c r="D31" s="22">
        <f t="shared" si="24"/>
        <v>0</v>
      </c>
      <c r="E31" s="15"/>
      <c r="F31" s="14">
        <f t="shared" si="0"/>
        <v>0</v>
      </c>
      <c r="G31" s="15"/>
      <c r="H31" s="14">
        <f t="shared" si="1"/>
        <v>0</v>
      </c>
      <c r="I31" s="15"/>
      <c r="J31" s="14">
        <f t="shared" si="2"/>
        <v>0</v>
      </c>
      <c r="K31" s="15"/>
      <c r="L31" s="14">
        <f t="shared" si="3"/>
        <v>0</v>
      </c>
      <c r="M31" s="15"/>
      <c r="N31" s="14">
        <f t="shared" si="4"/>
        <v>0</v>
      </c>
      <c r="O31" s="16"/>
      <c r="P31" s="14">
        <f t="shared" si="5"/>
        <v>0</v>
      </c>
      <c r="Q31" s="16"/>
      <c r="R31" s="14">
        <f t="shared" si="6"/>
        <v>0</v>
      </c>
      <c r="S31" s="16"/>
      <c r="T31" s="14">
        <f t="shared" si="7"/>
        <v>0</v>
      </c>
      <c r="U31" s="16"/>
      <c r="V31" s="14">
        <f t="shared" si="8"/>
        <v>0</v>
      </c>
      <c r="W31" s="16"/>
      <c r="X31" s="14">
        <f t="shared" si="9"/>
        <v>0</v>
      </c>
      <c r="Y31" s="16"/>
      <c r="Z31" s="14">
        <f t="shared" si="10"/>
        <v>0</v>
      </c>
      <c r="AA31" s="16"/>
      <c r="AB31" s="14">
        <f t="shared" si="11"/>
        <v>0</v>
      </c>
      <c r="AC31" s="16"/>
      <c r="AD31" s="14">
        <f t="shared" si="12"/>
        <v>0</v>
      </c>
      <c r="AE31" s="16"/>
      <c r="AF31" s="14">
        <f t="shared" si="13"/>
        <v>0</v>
      </c>
      <c r="AG31" s="16"/>
      <c r="AH31" s="14">
        <f t="shared" si="14"/>
        <v>0</v>
      </c>
      <c r="AI31" s="16"/>
      <c r="AJ31" s="14">
        <f t="shared" si="15"/>
        <v>0</v>
      </c>
      <c r="AK31" s="16"/>
      <c r="AL31" s="14">
        <f t="shared" si="16"/>
        <v>0</v>
      </c>
      <c r="AM31" s="16"/>
      <c r="AN31" s="14">
        <f t="shared" si="17"/>
        <v>0</v>
      </c>
      <c r="AO31" s="16"/>
      <c r="AP31" s="14">
        <f t="shared" si="18"/>
        <v>0</v>
      </c>
      <c r="AQ31" s="16"/>
      <c r="AR31" s="14">
        <f t="shared" si="19"/>
        <v>0</v>
      </c>
      <c r="AS31" s="16"/>
      <c r="AT31" s="14">
        <f t="shared" si="20"/>
        <v>0</v>
      </c>
      <c r="AU31" s="16"/>
      <c r="AV31" s="14">
        <f t="shared" si="21"/>
        <v>0</v>
      </c>
      <c r="AW31" s="16"/>
      <c r="AX31" s="14">
        <f t="shared" si="22"/>
        <v>0</v>
      </c>
      <c r="AY31" s="16"/>
      <c r="AZ31" s="107">
        <f t="shared" si="23"/>
        <v>0</v>
      </c>
      <c r="BA31" t="str">
        <f t="shared" si="27"/>
        <v>REVER PERCENTUAL ATÉ ATINGIR 100%- CASO NECESSÁRIO</v>
      </c>
    </row>
    <row r="32" spans="1:53" ht="15" hidden="1" customHeight="1" x14ac:dyDescent="0.25">
      <c r="A32" s="106">
        <v>16</v>
      </c>
      <c r="B32" s="13"/>
      <c r="C32" s="14"/>
      <c r="D32" s="22">
        <f t="shared" si="24"/>
        <v>0</v>
      </c>
      <c r="E32" s="15"/>
      <c r="F32" s="14">
        <f t="shared" si="0"/>
        <v>0</v>
      </c>
      <c r="G32" s="15"/>
      <c r="H32" s="14">
        <f t="shared" si="1"/>
        <v>0</v>
      </c>
      <c r="I32" s="15"/>
      <c r="J32" s="14">
        <f t="shared" si="2"/>
        <v>0</v>
      </c>
      <c r="K32" s="15"/>
      <c r="L32" s="14">
        <f t="shared" si="3"/>
        <v>0</v>
      </c>
      <c r="M32" s="15"/>
      <c r="N32" s="14">
        <f t="shared" si="4"/>
        <v>0</v>
      </c>
      <c r="O32" s="16"/>
      <c r="P32" s="14">
        <f t="shared" si="5"/>
        <v>0</v>
      </c>
      <c r="Q32" s="16"/>
      <c r="R32" s="14">
        <f t="shared" si="6"/>
        <v>0</v>
      </c>
      <c r="S32" s="16"/>
      <c r="T32" s="14">
        <f t="shared" si="7"/>
        <v>0</v>
      </c>
      <c r="U32" s="16"/>
      <c r="V32" s="14">
        <f t="shared" si="8"/>
        <v>0</v>
      </c>
      <c r="W32" s="16"/>
      <c r="X32" s="14">
        <f t="shared" si="9"/>
        <v>0</v>
      </c>
      <c r="Y32" s="16"/>
      <c r="Z32" s="14">
        <f t="shared" si="10"/>
        <v>0</v>
      </c>
      <c r="AA32" s="16"/>
      <c r="AB32" s="14">
        <f t="shared" si="11"/>
        <v>0</v>
      </c>
      <c r="AC32" s="16"/>
      <c r="AD32" s="14">
        <f t="shared" si="12"/>
        <v>0</v>
      </c>
      <c r="AE32" s="16"/>
      <c r="AF32" s="14">
        <f t="shared" si="13"/>
        <v>0</v>
      </c>
      <c r="AG32" s="16"/>
      <c r="AH32" s="14">
        <f t="shared" si="14"/>
        <v>0</v>
      </c>
      <c r="AI32" s="16"/>
      <c r="AJ32" s="14">
        <f t="shared" si="15"/>
        <v>0</v>
      </c>
      <c r="AK32" s="16"/>
      <c r="AL32" s="14">
        <f t="shared" si="16"/>
        <v>0</v>
      </c>
      <c r="AM32" s="16"/>
      <c r="AN32" s="14">
        <f t="shared" si="17"/>
        <v>0</v>
      </c>
      <c r="AO32" s="16"/>
      <c r="AP32" s="14">
        <f t="shared" si="18"/>
        <v>0</v>
      </c>
      <c r="AQ32" s="16"/>
      <c r="AR32" s="14">
        <f t="shared" si="19"/>
        <v>0</v>
      </c>
      <c r="AS32" s="16"/>
      <c r="AT32" s="14">
        <f t="shared" si="20"/>
        <v>0</v>
      </c>
      <c r="AU32" s="16"/>
      <c r="AV32" s="14">
        <f t="shared" si="21"/>
        <v>0</v>
      </c>
      <c r="AW32" s="16"/>
      <c r="AX32" s="14">
        <f t="shared" si="22"/>
        <v>0</v>
      </c>
      <c r="AY32" s="16"/>
      <c r="AZ32" s="107">
        <f t="shared" si="23"/>
        <v>0</v>
      </c>
      <c r="BA32" t="str">
        <f t="shared" si="27"/>
        <v>REVER PERCENTUAL ATÉ ATINGIR 100%- CASO NECESSÁRIO</v>
      </c>
    </row>
    <row r="33" spans="1:53" ht="15" hidden="1" customHeight="1" x14ac:dyDescent="0.25">
      <c r="A33" s="106">
        <v>17</v>
      </c>
      <c r="B33" s="13"/>
      <c r="C33" s="14"/>
      <c r="D33" s="22">
        <f t="shared" si="24"/>
        <v>0</v>
      </c>
      <c r="E33" s="15"/>
      <c r="F33" s="14">
        <f t="shared" si="0"/>
        <v>0</v>
      </c>
      <c r="G33" s="15"/>
      <c r="H33" s="14">
        <f t="shared" si="1"/>
        <v>0</v>
      </c>
      <c r="I33" s="15"/>
      <c r="J33" s="14">
        <f t="shared" si="2"/>
        <v>0</v>
      </c>
      <c r="K33" s="15"/>
      <c r="L33" s="14">
        <f t="shared" si="3"/>
        <v>0</v>
      </c>
      <c r="M33" s="15"/>
      <c r="N33" s="14">
        <f t="shared" si="4"/>
        <v>0</v>
      </c>
      <c r="O33" s="16"/>
      <c r="P33" s="14">
        <f t="shared" si="5"/>
        <v>0</v>
      </c>
      <c r="Q33" s="16"/>
      <c r="R33" s="14">
        <f t="shared" si="6"/>
        <v>0</v>
      </c>
      <c r="S33" s="16"/>
      <c r="T33" s="14">
        <f t="shared" si="7"/>
        <v>0</v>
      </c>
      <c r="U33" s="16"/>
      <c r="V33" s="14">
        <f t="shared" si="8"/>
        <v>0</v>
      </c>
      <c r="W33" s="16"/>
      <c r="X33" s="14">
        <f t="shared" si="9"/>
        <v>0</v>
      </c>
      <c r="Y33" s="16"/>
      <c r="Z33" s="14">
        <f t="shared" si="10"/>
        <v>0</v>
      </c>
      <c r="AA33" s="16"/>
      <c r="AB33" s="14">
        <f t="shared" si="11"/>
        <v>0</v>
      </c>
      <c r="AC33" s="16"/>
      <c r="AD33" s="14">
        <f t="shared" si="12"/>
        <v>0</v>
      </c>
      <c r="AE33" s="16"/>
      <c r="AF33" s="14">
        <f t="shared" si="13"/>
        <v>0</v>
      </c>
      <c r="AG33" s="16"/>
      <c r="AH33" s="14">
        <f t="shared" si="14"/>
        <v>0</v>
      </c>
      <c r="AI33" s="16"/>
      <c r="AJ33" s="14">
        <f t="shared" si="15"/>
        <v>0</v>
      </c>
      <c r="AK33" s="16"/>
      <c r="AL33" s="14">
        <f t="shared" si="16"/>
        <v>0</v>
      </c>
      <c r="AM33" s="16"/>
      <c r="AN33" s="14">
        <f t="shared" si="17"/>
        <v>0</v>
      </c>
      <c r="AO33" s="16"/>
      <c r="AP33" s="14">
        <f t="shared" si="18"/>
        <v>0</v>
      </c>
      <c r="AQ33" s="16"/>
      <c r="AR33" s="14">
        <f t="shared" si="19"/>
        <v>0</v>
      </c>
      <c r="AS33" s="16"/>
      <c r="AT33" s="14">
        <f t="shared" si="20"/>
        <v>0</v>
      </c>
      <c r="AU33" s="16"/>
      <c r="AV33" s="14">
        <f t="shared" si="21"/>
        <v>0</v>
      </c>
      <c r="AW33" s="16"/>
      <c r="AX33" s="14">
        <f t="shared" si="22"/>
        <v>0</v>
      </c>
      <c r="AY33" s="16"/>
      <c r="AZ33" s="107">
        <f t="shared" si="23"/>
        <v>0</v>
      </c>
      <c r="BA33" t="str">
        <f t="shared" si="27"/>
        <v>REVER PERCENTUAL ATÉ ATINGIR 100%- CASO NECESSÁRIO</v>
      </c>
    </row>
    <row r="34" spans="1:53" ht="15" hidden="1" customHeight="1" x14ac:dyDescent="0.25">
      <c r="A34" s="106">
        <v>18</v>
      </c>
      <c r="B34" s="13"/>
      <c r="C34" s="14"/>
      <c r="D34" s="22">
        <f t="shared" si="24"/>
        <v>0</v>
      </c>
      <c r="E34" s="15"/>
      <c r="F34" s="14">
        <f t="shared" si="0"/>
        <v>0</v>
      </c>
      <c r="G34" s="15"/>
      <c r="H34" s="14">
        <f t="shared" si="1"/>
        <v>0</v>
      </c>
      <c r="I34" s="15"/>
      <c r="J34" s="14">
        <f t="shared" si="2"/>
        <v>0</v>
      </c>
      <c r="K34" s="15"/>
      <c r="L34" s="14">
        <f t="shared" si="3"/>
        <v>0</v>
      </c>
      <c r="M34" s="15"/>
      <c r="N34" s="14">
        <f t="shared" si="4"/>
        <v>0</v>
      </c>
      <c r="O34" s="16"/>
      <c r="P34" s="14">
        <f t="shared" si="5"/>
        <v>0</v>
      </c>
      <c r="Q34" s="16"/>
      <c r="R34" s="14">
        <f t="shared" si="6"/>
        <v>0</v>
      </c>
      <c r="S34" s="16"/>
      <c r="T34" s="14">
        <f t="shared" si="7"/>
        <v>0</v>
      </c>
      <c r="U34" s="16"/>
      <c r="V34" s="14">
        <f t="shared" si="8"/>
        <v>0</v>
      </c>
      <c r="W34" s="16"/>
      <c r="X34" s="14">
        <f t="shared" si="9"/>
        <v>0</v>
      </c>
      <c r="Y34" s="16"/>
      <c r="Z34" s="14">
        <f t="shared" si="10"/>
        <v>0</v>
      </c>
      <c r="AA34" s="16"/>
      <c r="AB34" s="14">
        <f t="shared" si="11"/>
        <v>0</v>
      </c>
      <c r="AC34" s="16"/>
      <c r="AD34" s="14">
        <f t="shared" si="12"/>
        <v>0</v>
      </c>
      <c r="AE34" s="16"/>
      <c r="AF34" s="14">
        <f t="shared" si="13"/>
        <v>0</v>
      </c>
      <c r="AG34" s="16"/>
      <c r="AH34" s="14">
        <f t="shared" si="14"/>
        <v>0</v>
      </c>
      <c r="AI34" s="16"/>
      <c r="AJ34" s="14">
        <f t="shared" si="15"/>
        <v>0</v>
      </c>
      <c r="AK34" s="16"/>
      <c r="AL34" s="14">
        <f t="shared" si="16"/>
        <v>0</v>
      </c>
      <c r="AM34" s="16"/>
      <c r="AN34" s="14">
        <f t="shared" si="17"/>
        <v>0</v>
      </c>
      <c r="AO34" s="16"/>
      <c r="AP34" s="14">
        <f t="shared" si="18"/>
        <v>0</v>
      </c>
      <c r="AQ34" s="16"/>
      <c r="AR34" s="14">
        <f t="shared" si="19"/>
        <v>0</v>
      </c>
      <c r="AS34" s="16"/>
      <c r="AT34" s="14">
        <f t="shared" si="20"/>
        <v>0</v>
      </c>
      <c r="AU34" s="16"/>
      <c r="AV34" s="14">
        <f t="shared" si="21"/>
        <v>0</v>
      </c>
      <c r="AW34" s="16"/>
      <c r="AX34" s="14">
        <f t="shared" si="22"/>
        <v>0</v>
      </c>
      <c r="AY34" s="16"/>
      <c r="AZ34" s="107">
        <f t="shared" si="23"/>
        <v>0</v>
      </c>
      <c r="BA34" t="str">
        <f t="shared" si="27"/>
        <v>REVER PERCENTUAL ATÉ ATINGIR 100%- CASO NECESSÁRIO</v>
      </c>
    </row>
    <row r="35" spans="1:53" ht="15" hidden="1" customHeight="1" x14ac:dyDescent="0.25">
      <c r="A35" s="106">
        <v>19</v>
      </c>
      <c r="B35" s="13"/>
      <c r="C35" s="14"/>
      <c r="D35" s="22">
        <f t="shared" si="24"/>
        <v>0</v>
      </c>
      <c r="E35" s="15"/>
      <c r="F35" s="14">
        <f t="shared" si="0"/>
        <v>0</v>
      </c>
      <c r="G35" s="15"/>
      <c r="H35" s="14">
        <f t="shared" si="1"/>
        <v>0</v>
      </c>
      <c r="I35" s="15"/>
      <c r="J35" s="14">
        <f t="shared" si="2"/>
        <v>0</v>
      </c>
      <c r="K35" s="15"/>
      <c r="L35" s="14">
        <f t="shared" si="3"/>
        <v>0</v>
      </c>
      <c r="M35" s="15"/>
      <c r="N35" s="14">
        <f t="shared" si="4"/>
        <v>0</v>
      </c>
      <c r="O35" s="16"/>
      <c r="P35" s="14">
        <f t="shared" si="5"/>
        <v>0</v>
      </c>
      <c r="Q35" s="16"/>
      <c r="R35" s="14">
        <f t="shared" si="6"/>
        <v>0</v>
      </c>
      <c r="S35" s="16"/>
      <c r="T35" s="14">
        <f t="shared" si="7"/>
        <v>0</v>
      </c>
      <c r="U35" s="16"/>
      <c r="V35" s="14">
        <f t="shared" si="8"/>
        <v>0</v>
      </c>
      <c r="W35" s="16"/>
      <c r="X35" s="14">
        <f t="shared" si="9"/>
        <v>0</v>
      </c>
      <c r="Y35" s="16"/>
      <c r="Z35" s="14">
        <f t="shared" si="10"/>
        <v>0</v>
      </c>
      <c r="AA35" s="16"/>
      <c r="AB35" s="14">
        <f t="shared" si="11"/>
        <v>0</v>
      </c>
      <c r="AC35" s="16"/>
      <c r="AD35" s="14">
        <f t="shared" si="12"/>
        <v>0</v>
      </c>
      <c r="AE35" s="16"/>
      <c r="AF35" s="14">
        <f t="shared" si="13"/>
        <v>0</v>
      </c>
      <c r="AG35" s="16"/>
      <c r="AH35" s="14">
        <f t="shared" si="14"/>
        <v>0</v>
      </c>
      <c r="AI35" s="16"/>
      <c r="AJ35" s="14">
        <f t="shared" si="15"/>
        <v>0</v>
      </c>
      <c r="AK35" s="16"/>
      <c r="AL35" s="14">
        <f t="shared" si="16"/>
        <v>0</v>
      </c>
      <c r="AM35" s="16"/>
      <c r="AN35" s="14">
        <f t="shared" si="17"/>
        <v>0</v>
      </c>
      <c r="AO35" s="16"/>
      <c r="AP35" s="14">
        <f t="shared" si="18"/>
        <v>0</v>
      </c>
      <c r="AQ35" s="16"/>
      <c r="AR35" s="14">
        <f t="shared" si="19"/>
        <v>0</v>
      </c>
      <c r="AS35" s="16"/>
      <c r="AT35" s="14">
        <f t="shared" si="20"/>
        <v>0</v>
      </c>
      <c r="AU35" s="16"/>
      <c r="AV35" s="14">
        <f t="shared" si="21"/>
        <v>0</v>
      </c>
      <c r="AW35" s="16"/>
      <c r="AX35" s="14">
        <f t="shared" si="22"/>
        <v>0</v>
      </c>
      <c r="AY35" s="16"/>
      <c r="AZ35" s="107">
        <f t="shared" si="23"/>
        <v>0</v>
      </c>
      <c r="BA35" t="str">
        <f t="shared" si="27"/>
        <v>REVER PERCENTUAL ATÉ ATINGIR 100%- CASO NECESSÁRIO</v>
      </c>
    </row>
    <row r="36" spans="1:53" ht="15" hidden="1" customHeight="1" x14ac:dyDescent="0.25">
      <c r="A36" s="106">
        <v>20</v>
      </c>
      <c r="B36" s="13"/>
      <c r="C36" s="14"/>
      <c r="D36" s="22">
        <f t="shared" si="24"/>
        <v>0</v>
      </c>
      <c r="E36" s="15"/>
      <c r="F36" s="14">
        <f t="shared" si="0"/>
        <v>0</v>
      </c>
      <c r="G36" s="15"/>
      <c r="H36" s="14">
        <f t="shared" si="1"/>
        <v>0</v>
      </c>
      <c r="I36" s="15"/>
      <c r="J36" s="14">
        <f t="shared" si="2"/>
        <v>0</v>
      </c>
      <c r="K36" s="15"/>
      <c r="L36" s="14">
        <f t="shared" si="3"/>
        <v>0</v>
      </c>
      <c r="M36" s="15"/>
      <c r="N36" s="14">
        <f t="shared" si="4"/>
        <v>0</v>
      </c>
      <c r="O36" s="16"/>
      <c r="P36" s="14">
        <f t="shared" si="5"/>
        <v>0</v>
      </c>
      <c r="Q36" s="16"/>
      <c r="R36" s="14">
        <f t="shared" si="6"/>
        <v>0</v>
      </c>
      <c r="S36" s="16"/>
      <c r="T36" s="14">
        <f t="shared" si="7"/>
        <v>0</v>
      </c>
      <c r="U36" s="16"/>
      <c r="V36" s="14">
        <f t="shared" si="8"/>
        <v>0</v>
      </c>
      <c r="W36" s="16"/>
      <c r="X36" s="14">
        <f t="shared" si="9"/>
        <v>0</v>
      </c>
      <c r="Y36" s="16"/>
      <c r="Z36" s="14">
        <f t="shared" si="10"/>
        <v>0</v>
      </c>
      <c r="AA36" s="16"/>
      <c r="AB36" s="14">
        <f t="shared" si="11"/>
        <v>0</v>
      </c>
      <c r="AC36" s="16"/>
      <c r="AD36" s="14">
        <f t="shared" si="12"/>
        <v>0</v>
      </c>
      <c r="AE36" s="16"/>
      <c r="AF36" s="14">
        <f t="shared" si="13"/>
        <v>0</v>
      </c>
      <c r="AG36" s="16"/>
      <c r="AH36" s="14">
        <f t="shared" si="14"/>
        <v>0</v>
      </c>
      <c r="AI36" s="16"/>
      <c r="AJ36" s="14">
        <f t="shared" si="15"/>
        <v>0</v>
      </c>
      <c r="AK36" s="16"/>
      <c r="AL36" s="14">
        <f t="shared" si="16"/>
        <v>0</v>
      </c>
      <c r="AM36" s="16"/>
      <c r="AN36" s="14">
        <f t="shared" si="17"/>
        <v>0</v>
      </c>
      <c r="AO36" s="16"/>
      <c r="AP36" s="14">
        <f t="shared" si="18"/>
        <v>0</v>
      </c>
      <c r="AQ36" s="16"/>
      <c r="AR36" s="14">
        <f t="shared" si="19"/>
        <v>0</v>
      </c>
      <c r="AS36" s="16"/>
      <c r="AT36" s="14">
        <f t="shared" si="20"/>
        <v>0</v>
      </c>
      <c r="AU36" s="16"/>
      <c r="AV36" s="14">
        <f t="shared" si="21"/>
        <v>0</v>
      </c>
      <c r="AW36" s="16"/>
      <c r="AX36" s="14">
        <f t="shared" si="22"/>
        <v>0</v>
      </c>
      <c r="AY36" s="16"/>
      <c r="AZ36" s="107">
        <f t="shared" si="23"/>
        <v>0</v>
      </c>
      <c r="BA36" t="str">
        <f t="shared" si="27"/>
        <v>REVER PERCENTUAL ATÉ ATINGIR 100%- CASO NECESSÁRIO</v>
      </c>
    </row>
    <row r="37" spans="1:53" ht="15" hidden="1" customHeight="1" x14ac:dyDescent="0.25">
      <c r="A37" s="106">
        <v>21</v>
      </c>
      <c r="B37" s="13"/>
      <c r="C37" s="14"/>
      <c r="D37" s="22">
        <f t="shared" si="24"/>
        <v>0</v>
      </c>
      <c r="E37" s="15"/>
      <c r="F37" s="14">
        <f t="shared" si="0"/>
        <v>0</v>
      </c>
      <c r="G37" s="15"/>
      <c r="H37" s="14">
        <f t="shared" si="1"/>
        <v>0</v>
      </c>
      <c r="I37" s="15"/>
      <c r="J37" s="14">
        <f t="shared" si="2"/>
        <v>0</v>
      </c>
      <c r="K37" s="15"/>
      <c r="L37" s="14">
        <f t="shared" si="3"/>
        <v>0</v>
      </c>
      <c r="M37" s="15"/>
      <c r="N37" s="14">
        <f t="shared" si="4"/>
        <v>0</v>
      </c>
      <c r="O37" s="16"/>
      <c r="P37" s="14">
        <f t="shared" si="5"/>
        <v>0</v>
      </c>
      <c r="Q37" s="16"/>
      <c r="R37" s="14">
        <f t="shared" si="6"/>
        <v>0</v>
      </c>
      <c r="S37" s="16"/>
      <c r="T37" s="14">
        <f t="shared" si="7"/>
        <v>0</v>
      </c>
      <c r="U37" s="16"/>
      <c r="V37" s="14">
        <f t="shared" si="8"/>
        <v>0</v>
      </c>
      <c r="W37" s="16"/>
      <c r="X37" s="14">
        <f t="shared" si="9"/>
        <v>0</v>
      </c>
      <c r="Y37" s="16"/>
      <c r="Z37" s="14">
        <f t="shared" si="10"/>
        <v>0</v>
      </c>
      <c r="AA37" s="16"/>
      <c r="AB37" s="14">
        <f t="shared" si="11"/>
        <v>0</v>
      </c>
      <c r="AC37" s="16"/>
      <c r="AD37" s="14">
        <f t="shared" si="12"/>
        <v>0</v>
      </c>
      <c r="AE37" s="16"/>
      <c r="AF37" s="14">
        <f t="shared" si="13"/>
        <v>0</v>
      </c>
      <c r="AG37" s="16"/>
      <c r="AH37" s="14">
        <f t="shared" si="14"/>
        <v>0</v>
      </c>
      <c r="AI37" s="16"/>
      <c r="AJ37" s="14">
        <f t="shared" si="15"/>
        <v>0</v>
      </c>
      <c r="AK37" s="16"/>
      <c r="AL37" s="14">
        <f t="shared" si="16"/>
        <v>0</v>
      </c>
      <c r="AM37" s="16"/>
      <c r="AN37" s="14">
        <f t="shared" si="17"/>
        <v>0</v>
      </c>
      <c r="AO37" s="16"/>
      <c r="AP37" s="14">
        <f t="shared" si="18"/>
        <v>0</v>
      </c>
      <c r="AQ37" s="16"/>
      <c r="AR37" s="14">
        <f t="shared" si="19"/>
        <v>0</v>
      </c>
      <c r="AS37" s="16"/>
      <c r="AT37" s="14">
        <f t="shared" si="20"/>
        <v>0</v>
      </c>
      <c r="AU37" s="16"/>
      <c r="AV37" s="14">
        <f t="shared" si="21"/>
        <v>0</v>
      </c>
      <c r="AW37" s="16"/>
      <c r="AX37" s="14">
        <f t="shared" si="22"/>
        <v>0</v>
      </c>
      <c r="AY37" s="16"/>
      <c r="AZ37" s="107">
        <f t="shared" si="23"/>
        <v>0</v>
      </c>
      <c r="BA37" t="str">
        <f t="shared" si="27"/>
        <v>REVER PERCENTUAL ATÉ ATINGIR 100%- CASO NECESSÁRIO</v>
      </c>
    </row>
    <row r="38" spans="1:53" ht="15" hidden="1" customHeight="1" x14ac:dyDescent="0.25">
      <c r="A38" s="106">
        <v>22</v>
      </c>
      <c r="B38" s="13"/>
      <c r="C38" s="14"/>
      <c r="D38" s="22">
        <f t="shared" si="24"/>
        <v>0</v>
      </c>
      <c r="E38" s="15"/>
      <c r="F38" s="14">
        <f t="shared" si="0"/>
        <v>0</v>
      </c>
      <c r="G38" s="15"/>
      <c r="H38" s="14">
        <f t="shared" si="1"/>
        <v>0</v>
      </c>
      <c r="I38" s="15"/>
      <c r="J38" s="14">
        <f t="shared" si="2"/>
        <v>0</v>
      </c>
      <c r="K38" s="15"/>
      <c r="L38" s="14">
        <f t="shared" si="3"/>
        <v>0</v>
      </c>
      <c r="M38" s="15"/>
      <c r="N38" s="14">
        <f t="shared" si="4"/>
        <v>0</v>
      </c>
      <c r="O38" s="16"/>
      <c r="P38" s="14">
        <f t="shared" si="5"/>
        <v>0</v>
      </c>
      <c r="Q38" s="16"/>
      <c r="R38" s="14">
        <f t="shared" si="6"/>
        <v>0</v>
      </c>
      <c r="S38" s="16"/>
      <c r="T38" s="14">
        <f t="shared" si="7"/>
        <v>0</v>
      </c>
      <c r="U38" s="16"/>
      <c r="V38" s="14">
        <f t="shared" si="8"/>
        <v>0</v>
      </c>
      <c r="W38" s="16"/>
      <c r="X38" s="14">
        <f t="shared" si="9"/>
        <v>0</v>
      </c>
      <c r="Y38" s="16"/>
      <c r="Z38" s="14">
        <f t="shared" si="10"/>
        <v>0</v>
      </c>
      <c r="AA38" s="16"/>
      <c r="AB38" s="14">
        <f t="shared" si="11"/>
        <v>0</v>
      </c>
      <c r="AC38" s="16"/>
      <c r="AD38" s="14">
        <f t="shared" si="12"/>
        <v>0</v>
      </c>
      <c r="AE38" s="16"/>
      <c r="AF38" s="14">
        <f t="shared" si="13"/>
        <v>0</v>
      </c>
      <c r="AG38" s="16"/>
      <c r="AH38" s="14">
        <f t="shared" si="14"/>
        <v>0</v>
      </c>
      <c r="AI38" s="16"/>
      <c r="AJ38" s="14">
        <f t="shared" si="15"/>
        <v>0</v>
      </c>
      <c r="AK38" s="16"/>
      <c r="AL38" s="14">
        <f t="shared" si="16"/>
        <v>0</v>
      </c>
      <c r="AM38" s="16"/>
      <c r="AN38" s="14">
        <f t="shared" si="17"/>
        <v>0</v>
      </c>
      <c r="AO38" s="16"/>
      <c r="AP38" s="14">
        <f t="shared" si="18"/>
        <v>0</v>
      </c>
      <c r="AQ38" s="16"/>
      <c r="AR38" s="14">
        <f t="shared" si="19"/>
        <v>0</v>
      </c>
      <c r="AS38" s="16"/>
      <c r="AT38" s="14">
        <f t="shared" si="20"/>
        <v>0</v>
      </c>
      <c r="AU38" s="16"/>
      <c r="AV38" s="14">
        <f t="shared" si="21"/>
        <v>0</v>
      </c>
      <c r="AW38" s="16"/>
      <c r="AX38" s="14">
        <f t="shared" si="22"/>
        <v>0</v>
      </c>
      <c r="AY38" s="16"/>
      <c r="AZ38" s="107">
        <f t="shared" si="23"/>
        <v>0</v>
      </c>
      <c r="BA38" t="str">
        <f t="shared" si="27"/>
        <v>REVER PERCENTUAL ATÉ ATINGIR 100%- CASO NECESSÁRIO</v>
      </c>
    </row>
    <row r="39" spans="1:53" ht="15" hidden="1" customHeight="1" x14ac:dyDescent="0.25">
      <c r="A39" s="106">
        <v>23</v>
      </c>
      <c r="B39" s="13"/>
      <c r="C39" s="14"/>
      <c r="D39" s="22">
        <f t="shared" si="24"/>
        <v>0</v>
      </c>
      <c r="E39" s="15"/>
      <c r="F39" s="14">
        <f t="shared" si="0"/>
        <v>0</v>
      </c>
      <c r="G39" s="15"/>
      <c r="H39" s="14">
        <f t="shared" si="1"/>
        <v>0</v>
      </c>
      <c r="I39" s="15"/>
      <c r="J39" s="14">
        <f t="shared" si="2"/>
        <v>0</v>
      </c>
      <c r="K39" s="15"/>
      <c r="L39" s="14">
        <f t="shared" si="3"/>
        <v>0</v>
      </c>
      <c r="M39" s="15"/>
      <c r="N39" s="14">
        <f t="shared" si="4"/>
        <v>0</v>
      </c>
      <c r="O39" s="16"/>
      <c r="P39" s="14">
        <f t="shared" si="5"/>
        <v>0</v>
      </c>
      <c r="Q39" s="16"/>
      <c r="R39" s="14">
        <f t="shared" si="6"/>
        <v>0</v>
      </c>
      <c r="S39" s="16"/>
      <c r="T39" s="14">
        <f t="shared" si="7"/>
        <v>0</v>
      </c>
      <c r="U39" s="16"/>
      <c r="V39" s="14">
        <f t="shared" si="8"/>
        <v>0</v>
      </c>
      <c r="W39" s="16"/>
      <c r="X39" s="14">
        <f t="shared" si="9"/>
        <v>0</v>
      </c>
      <c r="Y39" s="16"/>
      <c r="Z39" s="14">
        <f t="shared" si="10"/>
        <v>0</v>
      </c>
      <c r="AA39" s="16"/>
      <c r="AB39" s="14">
        <f t="shared" si="11"/>
        <v>0</v>
      </c>
      <c r="AC39" s="16"/>
      <c r="AD39" s="14">
        <f t="shared" si="12"/>
        <v>0</v>
      </c>
      <c r="AE39" s="16"/>
      <c r="AF39" s="14">
        <f t="shared" si="13"/>
        <v>0</v>
      </c>
      <c r="AG39" s="16"/>
      <c r="AH39" s="14">
        <f t="shared" si="14"/>
        <v>0</v>
      </c>
      <c r="AI39" s="16"/>
      <c r="AJ39" s="14">
        <f t="shared" si="15"/>
        <v>0</v>
      </c>
      <c r="AK39" s="16"/>
      <c r="AL39" s="14">
        <f t="shared" si="16"/>
        <v>0</v>
      </c>
      <c r="AM39" s="16"/>
      <c r="AN39" s="14">
        <f t="shared" si="17"/>
        <v>0</v>
      </c>
      <c r="AO39" s="16"/>
      <c r="AP39" s="14">
        <f t="shared" si="18"/>
        <v>0</v>
      </c>
      <c r="AQ39" s="16"/>
      <c r="AR39" s="14">
        <f t="shared" si="19"/>
        <v>0</v>
      </c>
      <c r="AS39" s="16"/>
      <c r="AT39" s="14">
        <f t="shared" si="20"/>
        <v>0</v>
      </c>
      <c r="AU39" s="16"/>
      <c r="AV39" s="14">
        <f t="shared" si="21"/>
        <v>0</v>
      </c>
      <c r="AW39" s="16"/>
      <c r="AX39" s="14">
        <f t="shared" si="22"/>
        <v>0</v>
      </c>
      <c r="AY39" s="16"/>
      <c r="AZ39" s="107">
        <f t="shared" si="23"/>
        <v>0</v>
      </c>
      <c r="BA39" t="str">
        <f t="shared" si="27"/>
        <v>REVER PERCENTUAL ATÉ ATINGIR 100%- CASO NECESSÁRIO</v>
      </c>
    </row>
    <row r="40" spans="1:53" ht="15" hidden="1" customHeight="1" x14ac:dyDescent="0.25">
      <c r="A40" s="106">
        <v>24</v>
      </c>
      <c r="B40" s="13"/>
      <c r="C40" s="14"/>
      <c r="D40" s="22">
        <f t="shared" si="24"/>
        <v>0</v>
      </c>
      <c r="E40" s="15"/>
      <c r="F40" s="14">
        <f t="shared" si="0"/>
        <v>0</v>
      </c>
      <c r="G40" s="15"/>
      <c r="H40" s="14">
        <f t="shared" si="1"/>
        <v>0</v>
      </c>
      <c r="I40" s="15"/>
      <c r="J40" s="14">
        <f t="shared" si="2"/>
        <v>0</v>
      </c>
      <c r="K40" s="15"/>
      <c r="L40" s="14">
        <f t="shared" si="3"/>
        <v>0</v>
      </c>
      <c r="M40" s="15"/>
      <c r="N40" s="14">
        <f t="shared" si="4"/>
        <v>0</v>
      </c>
      <c r="O40" s="16"/>
      <c r="P40" s="14">
        <f t="shared" si="5"/>
        <v>0</v>
      </c>
      <c r="Q40" s="16"/>
      <c r="R40" s="14">
        <f t="shared" si="6"/>
        <v>0</v>
      </c>
      <c r="S40" s="16"/>
      <c r="T40" s="14">
        <f t="shared" si="7"/>
        <v>0</v>
      </c>
      <c r="U40" s="16"/>
      <c r="V40" s="14">
        <f t="shared" si="8"/>
        <v>0</v>
      </c>
      <c r="W40" s="16"/>
      <c r="X40" s="14">
        <f t="shared" si="9"/>
        <v>0</v>
      </c>
      <c r="Y40" s="16"/>
      <c r="Z40" s="14">
        <f t="shared" si="10"/>
        <v>0</v>
      </c>
      <c r="AA40" s="16"/>
      <c r="AB40" s="14">
        <f t="shared" si="11"/>
        <v>0</v>
      </c>
      <c r="AC40" s="16"/>
      <c r="AD40" s="14">
        <f t="shared" si="12"/>
        <v>0</v>
      </c>
      <c r="AE40" s="16"/>
      <c r="AF40" s="14">
        <f t="shared" si="13"/>
        <v>0</v>
      </c>
      <c r="AG40" s="16"/>
      <c r="AH40" s="14">
        <f t="shared" si="14"/>
        <v>0</v>
      </c>
      <c r="AI40" s="16"/>
      <c r="AJ40" s="14">
        <f t="shared" si="15"/>
        <v>0</v>
      </c>
      <c r="AK40" s="16"/>
      <c r="AL40" s="14">
        <f t="shared" si="16"/>
        <v>0</v>
      </c>
      <c r="AM40" s="16"/>
      <c r="AN40" s="14">
        <f t="shared" si="17"/>
        <v>0</v>
      </c>
      <c r="AO40" s="16"/>
      <c r="AP40" s="14">
        <f t="shared" si="18"/>
        <v>0</v>
      </c>
      <c r="AQ40" s="16"/>
      <c r="AR40" s="14">
        <f t="shared" si="19"/>
        <v>0</v>
      </c>
      <c r="AS40" s="16"/>
      <c r="AT40" s="14">
        <f t="shared" si="20"/>
        <v>0</v>
      </c>
      <c r="AU40" s="16"/>
      <c r="AV40" s="14">
        <f t="shared" si="21"/>
        <v>0</v>
      </c>
      <c r="AW40" s="16"/>
      <c r="AX40" s="14">
        <f t="shared" si="22"/>
        <v>0</v>
      </c>
      <c r="AY40" s="16"/>
      <c r="AZ40" s="107">
        <f t="shared" si="23"/>
        <v>0</v>
      </c>
      <c r="BA40" t="str">
        <f t="shared" si="27"/>
        <v>REVER PERCENTUAL ATÉ ATINGIR 100%- CASO NECESSÁRIO</v>
      </c>
    </row>
    <row r="41" spans="1:53" ht="15" hidden="1" customHeight="1" x14ac:dyDescent="0.25">
      <c r="A41" s="106">
        <v>25</v>
      </c>
      <c r="B41" s="13"/>
      <c r="C41" s="14"/>
      <c r="D41" s="22">
        <f t="shared" si="24"/>
        <v>0</v>
      </c>
      <c r="E41" s="15"/>
      <c r="F41" s="14">
        <f t="shared" ref="F41:F43" si="28">E41</f>
        <v>0</v>
      </c>
      <c r="G41" s="15"/>
      <c r="H41" s="14">
        <f>F41+G41</f>
        <v>0</v>
      </c>
      <c r="I41" s="15"/>
      <c r="J41" s="14">
        <f>H41+I41</f>
        <v>0</v>
      </c>
      <c r="K41" s="15"/>
      <c r="L41" s="14">
        <f>J41+K41</f>
        <v>0</v>
      </c>
      <c r="M41" s="15"/>
      <c r="N41" s="14">
        <f>L41+M41</f>
        <v>0</v>
      </c>
      <c r="O41" s="16"/>
      <c r="P41" s="14">
        <f>N41+O41</f>
        <v>0</v>
      </c>
      <c r="Q41" s="16"/>
      <c r="R41" s="14">
        <f>P41+Q41</f>
        <v>0</v>
      </c>
      <c r="S41" s="16"/>
      <c r="T41" s="14">
        <f>R41+S41</f>
        <v>0</v>
      </c>
      <c r="U41" s="16"/>
      <c r="V41" s="14">
        <f>T41+U41</f>
        <v>0</v>
      </c>
      <c r="W41" s="16"/>
      <c r="X41" s="14">
        <f>V41+W41</f>
        <v>0</v>
      </c>
      <c r="Y41" s="16"/>
      <c r="Z41" s="14">
        <f>X41+Y41</f>
        <v>0</v>
      </c>
      <c r="AA41" s="16"/>
      <c r="AB41" s="14">
        <f>Z41+AA41</f>
        <v>0</v>
      </c>
      <c r="AC41" s="16"/>
      <c r="AD41" s="14">
        <f>AB41+AC41</f>
        <v>0</v>
      </c>
      <c r="AE41" s="16"/>
      <c r="AF41" s="14">
        <f t="shared" si="13"/>
        <v>0</v>
      </c>
      <c r="AG41" s="16"/>
      <c r="AH41" s="14">
        <f>AF41+AG41</f>
        <v>0</v>
      </c>
      <c r="AI41" s="16"/>
      <c r="AJ41" s="14">
        <f>AH41+AI41</f>
        <v>0</v>
      </c>
      <c r="AK41" s="16"/>
      <c r="AL41" s="14">
        <f>AJ41+AK41</f>
        <v>0</v>
      </c>
      <c r="AM41" s="16"/>
      <c r="AN41" s="14">
        <f>AL41+AM41</f>
        <v>0</v>
      </c>
      <c r="AO41" s="16"/>
      <c r="AP41" s="14">
        <f>AN41+AO41</f>
        <v>0</v>
      </c>
      <c r="AQ41" s="16"/>
      <c r="AR41" s="14">
        <f>AP41+AQ41</f>
        <v>0</v>
      </c>
      <c r="AS41" s="16"/>
      <c r="AT41" s="14">
        <f>AR41+AS41</f>
        <v>0</v>
      </c>
      <c r="AU41" s="16"/>
      <c r="AV41" s="14">
        <f>AT41+AU41</f>
        <v>0</v>
      </c>
      <c r="AW41" s="16"/>
      <c r="AX41" s="14">
        <f>AV41+AW41</f>
        <v>0</v>
      </c>
      <c r="AY41" s="16"/>
      <c r="AZ41" s="107">
        <f>AX41+AY41</f>
        <v>0</v>
      </c>
      <c r="BA41" t="str">
        <f t="shared" si="27"/>
        <v>REVER PERCENTUAL ATÉ ATINGIR 100%- CASO NECESSÁRIO</v>
      </c>
    </row>
    <row r="42" spans="1:53" ht="15" hidden="1" customHeight="1" x14ac:dyDescent="0.25">
      <c r="A42" s="106">
        <v>26</v>
      </c>
      <c r="B42" s="13"/>
      <c r="C42" s="14"/>
      <c r="D42" s="22">
        <f t="shared" si="24"/>
        <v>0</v>
      </c>
      <c r="E42" s="15"/>
      <c r="F42" s="14">
        <f t="shared" si="28"/>
        <v>0</v>
      </c>
      <c r="G42" s="15"/>
      <c r="H42" s="14">
        <f t="shared" ref="H42" si="29">F42+G42</f>
        <v>0</v>
      </c>
      <c r="I42" s="15"/>
      <c r="J42" s="14">
        <f t="shared" ref="J42" si="30">H42+I42</f>
        <v>0</v>
      </c>
      <c r="K42" s="15"/>
      <c r="L42" s="14">
        <f t="shared" ref="L42" si="31">J42+K42</f>
        <v>0</v>
      </c>
      <c r="M42" s="15"/>
      <c r="N42" s="14">
        <f t="shared" ref="N42" si="32">L42+M42</f>
        <v>0</v>
      </c>
      <c r="O42" s="16"/>
      <c r="P42" s="14">
        <f t="shared" ref="P42" si="33">N42+O42</f>
        <v>0</v>
      </c>
      <c r="Q42" s="16"/>
      <c r="R42" s="14">
        <f t="shared" ref="R42:R43" si="34">P42+Q42</f>
        <v>0</v>
      </c>
      <c r="S42" s="16"/>
      <c r="T42" s="14">
        <f t="shared" ref="T42:T43" si="35">R42+S42</f>
        <v>0</v>
      </c>
      <c r="U42" s="16"/>
      <c r="V42" s="14">
        <f t="shared" ref="V42:V43" si="36">T42+U42</f>
        <v>0</v>
      </c>
      <c r="W42" s="16"/>
      <c r="X42" s="14">
        <f t="shared" ref="X42:X43" si="37">V42+W42</f>
        <v>0</v>
      </c>
      <c r="Y42" s="16"/>
      <c r="Z42" s="14">
        <f t="shared" ref="Z42:Z43" si="38">X42+Y42</f>
        <v>0</v>
      </c>
      <c r="AA42" s="16"/>
      <c r="AB42" s="14">
        <f t="shared" ref="AB42:AB43" si="39">Z42+AA42</f>
        <v>0</v>
      </c>
      <c r="AC42" s="16"/>
      <c r="AD42" s="14">
        <f t="shared" ref="AD42:AD43" si="40">AB42+AC42</f>
        <v>0</v>
      </c>
      <c r="AE42" s="16"/>
      <c r="AF42" s="14">
        <f t="shared" si="13"/>
        <v>0</v>
      </c>
      <c r="AG42" s="16"/>
      <c r="AH42" s="14">
        <f t="shared" ref="AH42:AH43" si="41">AF42+AG42</f>
        <v>0</v>
      </c>
      <c r="AI42" s="16"/>
      <c r="AJ42" s="14">
        <f t="shared" ref="AJ42:AJ43" si="42">AH42+AI42</f>
        <v>0</v>
      </c>
      <c r="AK42" s="16"/>
      <c r="AL42" s="14">
        <f t="shared" ref="AL42:AL43" si="43">AJ42+AK42</f>
        <v>0</v>
      </c>
      <c r="AM42" s="16"/>
      <c r="AN42" s="14">
        <f t="shared" ref="AN42:AN43" si="44">AL42+AM42</f>
        <v>0</v>
      </c>
      <c r="AO42" s="16"/>
      <c r="AP42" s="14">
        <f t="shared" ref="AP42:AP43" si="45">AN42+AO42</f>
        <v>0</v>
      </c>
      <c r="AQ42" s="16"/>
      <c r="AR42" s="14">
        <f t="shared" ref="AR42:AR43" si="46">AP42+AQ42</f>
        <v>0</v>
      </c>
      <c r="AS42" s="16"/>
      <c r="AT42" s="14">
        <f t="shared" ref="AT42:AT43" si="47">AR42+AS42</f>
        <v>0</v>
      </c>
      <c r="AU42" s="16"/>
      <c r="AV42" s="14">
        <f t="shared" ref="AV42:AV43" si="48">AT42+AU42</f>
        <v>0</v>
      </c>
      <c r="AW42" s="16"/>
      <c r="AX42" s="14">
        <f t="shared" ref="AX42:AX43" si="49">AV42+AW42</f>
        <v>0</v>
      </c>
      <c r="AY42" s="16"/>
      <c r="AZ42" s="107">
        <f t="shared" ref="AZ42:AZ43" si="50">AX42+AY42</f>
        <v>0</v>
      </c>
      <c r="BA42" t="str">
        <f t="shared" si="27"/>
        <v>REVER PERCENTUAL ATÉ ATINGIR 100%- CASO NECESSÁRIO</v>
      </c>
    </row>
    <row r="43" spans="1:53" x14ac:dyDescent="0.25">
      <c r="A43" s="106"/>
      <c r="B43" s="13"/>
      <c r="C43" s="14"/>
      <c r="D43" s="86">
        <f>((C43*100)/$C$45)/100</f>
        <v>0</v>
      </c>
      <c r="E43" s="15"/>
      <c r="F43" s="14">
        <f t="shared" si="28"/>
        <v>0</v>
      </c>
      <c r="G43" s="15"/>
      <c r="H43" s="14">
        <f t="shared" ref="H43" si="51">F43+G43</f>
        <v>0</v>
      </c>
      <c r="I43" s="15"/>
      <c r="J43" s="14">
        <f t="shared" ref="J43" si="52">H43+I43</f>
        <v>0</v>
      </c>
      <c r="K43" s="82"/>
      <c r="L43" s="14">
        <f t="shared" ref="L43" si="53">J43+K43</f>
        <v>0</v>
      </c>
      <c r="M43" s="82"/>
      <c r="N43" s="14">
        <f t="shared" ref="N43" si="54">L43+M43</f>
        <v>0</v>
      </c>
      <c r="O43" s="83"/>
      <c r="P43" s="14">
        <f t="shared" ref="P43" si="55">N43+O43</f>
        <v>0</v>
      </c>
      <c r="Q43" s="83"/>
      <c r="R43" s="14">
        <f t="shared" si="34"/>
        <v>0</v>
      </c>
      <c r="S43" s="83"/>
      <c r="T43" s="14">
        <f t="shared" si="35"/>
        <v>0</v>
      </c>
      <c r="U43" s="83"/>
      <c r="V43" s="14">
        <f t="shared" si="36"/>
        <v>0</v>
      </c>
      <c r="W43" s="83"/>
      <c r="X43" s="14">
        <f t="shared" si="37"/>
        <v>0</v>
      </c>
      <c r="Y43" s="83"/>
      <c r="Z43" s="14">
        <f t="shared" si="38"/>
        <v>0</v>
      </c>
      <c r="AA43" s="83"/>
      <c r="AB43" s="14">
        <f t="shared" si="39"/>
        <v>0</v>
      </c>
      <c r="AC43" s="83"/>
      <c r="AD43" s="14">
        <f t="shared" si="40"/>
        <v>0</v>
      </c>
      <c r="AE43" s="83"/>
      <c r="AF43" s="14">
        <f t="shared" si="13"/>
        <v>0</v>
      </c>
      <c r="AG43" s="83"/>
      <c r="AH43" s="14">
        <f t="shared" si="41"/>
        <v>0</v>
      </c>
      <c r="AI43" s="83"/>
      <c r="AJ43" s="14">
        <f t="shared" si="42"/>
        <v>0</v>
      </c>
      <c r="AK43" s="83"/>
      <c r="AL43" s="14">
        <f t="shared" si="43"/>
        <v>0</v>
      </c>
      <c r="AM43" s="83"/>
      <c r="AN43" s="14">
        <f t="shared" si="44"/>
        <v>0</v>
      </c>
      <c r="AO43" s="83"/>
      <c r="AP43" s="14">
        <f t="shared" si="45"/>
        <v>0</v>
      </c>
      <c r="AQ43" s="83"/>
      <c r="AR43" s="14">
        <f t="shared" si="46"/>
        <v>0</v>
      </c>
      <c r="AS43" s="83"/>
      <c r="AT43" s="14">
        <f t="shared" si="47"/>
        <v>0</v>
      </c>
      <c r="AU43" s="83"/>
      <c r="AV43" s="14">
        <f t="shared" si="48"/>
        <v>0</v>
      </c>
      <c r="AW43" s="83"/>
      <c r="AX43" s="14">
        <f t="shared" si="49"/>
        <v>0</v>
      </c>
      <c r="AY43" s="83"/>
      <c r="AZ43" s="107">
        <f t="shared" si="50"/>
        <v>0</v>
      </c>
    </row>
    <row r="44" spans="1:53" x14ac:dyDescent="0.25">
      <c r="A44" s="108"/>
      <c r="B44" s="17" t="s">
        <v>26</v>
      </c>
      <c r="C44" s="23">
        <f>C45/SUM(C17:C42)</f>
        <v>1</v>
      </c>
      <c r="D44" s="23">
        <f>SUM(D17:D43)</f>
        <v>1</v>
      </c>
      <c r="E44" s="24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4.9134759086184678E-2</v>
      </c>
      <c r="F44" s="24">
        <f>E44</f>
        <v>4.9134759086184678E-2</v>
      </c>
      <c r="G44" s="24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4.1272948687411021E-2</v>
      </c>
      <c r="H44" s="24">
        <f>F44+G44</f>
        <v>9.0407707773595691E-2</v>
      </c>
      <c r="I44" s="24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4.1272948687411021E-2</v>
      </c>
      <c r="J44" s="24">
        <f>H44+I44</f>
        <v>0.13168065646100671</v>
      </c>
      <c r="K44" s="24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4.1272948687411021E-2</v>
      </c>
      <c r="L44" s="24">
        <f>J44+K44</f>
        <v>0.17295360514841773</v>
      </c>
      <c r="M44" s="24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4.1272948687411021E-2</v>
      </c>
      <c r="N44" s="24">
        <f>L44+M44</f>
        <v>0.21422655383582875</v>
      </c>
      <c r="O44" s="24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4.1272948687411021E-2</v>
      </c>
      <c r="P44" s="24">
        <f>N44+O44</f>
        <v>0.25549950252323977</v>
      </c>
      <c r="Q44" s="24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4.1272948687411021E-2</v>
      </c>
      <c r="R44" s="24">
        <f>P44+Q44</f>
        <v>0.29677245121065077</v>
      </c>
      <c r="S44" s="24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4.1272948687411021E-2</v>
      </c>
      <c r="T44" s="24">
        <f>R44+S44</f>
        <v>0.33804539989806182</v>
      </c>
      <c r="U44" s="24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4.1272948687411021E-2</v>
      </c>
      <c r="V44" s="24">
        <f>T44+U44</f>
        <v>0.37931834858547286</v>
      </c>
      <c r="W44" s="24">
        <f>(($D$17*W17)/100)+ (($D$18*W18)/100)+ (($D$19*W19)/100)+ (($D$20*W20)/100)+ (($D$21*W21)/100)+ (($D$22*W22)/100)+ (($D$23*W23)/100)+ (($D$24*W24)/100)+ (($D$25*W25)/100)+ (($D$26*W26)/100)+ (($D$27*W27)/100)+ (($D$28*W28)/100)+ (($D$29*W29)/100)+ (($D$30*W30)/100)+ (($D$31*W31)/100)+ (($D$32*W32)/100)+ (($D$33*W33)/100)+ (($D$34*W34)/100)+ (($D$35*W35)/100)+ (($D$36*W36)/100)+ (($D$37*W37)/100)+ (($D$38*W38)/100)+ (($D$39*W39)/100)+ (($D$40*W40)/100)+ (($D$41*W41)/100)+ (($D$42*W42)/100)</f>
        <v>4.1272948687411021E-2</v>
      </c>
      <c r="X44" s="24">
        <f>V44+W44</f>
        <v>0.42059129727288391</v>
      </c>
      <c r="Y44" s="24">
        <f>(($D$17*Y17)/100)+ (($D$18*Y18)/100)+ (($D$19*Y19)/100)+ (($D$20*Y20)/100)+ (($D$21*Y21)/100)+ (($D$22*Y22)/100)+ (($D$23*Y23)/100)+ (($D$24*Y24)/100)+ (($D$25*Y25)/100)+ (($D$26*Y26)/100)+ (($D$27*Y27)/100)+ (($D$28*Y28)/100)+ (($D$29*Y29)/100)+ (($D$30*Y30)/100)+ (($D$31*Y31)/100)+ (($D$32*Y32)/100)+ (($D$33*Y33)/100)+ (($D$34*Y34)/100)+ (($D$35*Y35)/100)+ (($D$36*Y36)/100)+ (($D$37*Y37)/100)+ (($D$38*Y38)/100)+ (($D$39*Y39)/100)+ (($D$40*Y40)/100)+ (($D$41*Y41)/100)+ (($D$42*Y42)/100)</f>
        <v>4.1272948687411021E-2</v>
      </c>
      <c r="Z44" s="24">
        <f>X44+Y44</f>
        <v>0.46186424596029496</v>
      </c>
      <c r="AA44" s="24">
        <f>(($D$17*AA17)/100)+ (($D$18*AA18)/100)+ (($D$19*AA19)/100)+ (($D$20*AA20)/100)+ (($D$21*AA21)/100)+ (($D$22*AA22)/100)+ (($D$23*AA23)/100)+ (($D$24*AA24)/100)+ (($D$25*AA25)/100)+ (($D$26*AA26)/100)+ (($D$27*AA27)/100)+ (($D$28*AA28)/100)+ (($D$29*AA29)/100)+ (($D$30*AA30)/100)+ (($D$31*AA31)/100)+ (($D$32*AA32)/100)+ (($D$33*AA33)/100)+ (($D$34*AA34)/100)+ (($D$35*AA35)/100)+ (($D$36*AA36)/100)+ (($D$37*AA37)/100)+ (($D$38*AA38)/100)+ (($D$39*AA39)/100)+ (($D$40*AA40)/100)+ (($D$41*AA41)/100)+ (($D$42*AA42)/100)</f>
        <v>4.1272948687411021E-2</v>
      </c>
      <c r="AB44" s="24">
        <f>Z44+AA44</f>
        <v>0.50313719464770601</v>
      </c>
      <c r="AC44" s="24">
        <f>(($D$17*AC17)/100)+ (($D$18*AC18)/100)+ (($D$19*AC19)/100)+ (($D$20*AC20)/100)+ (($D$21*AC21)/100)+ (($D$22*AC22)/100)+ (($D$23*AC23)/100)+ (($D$24*AC24)/100)+ (($D$25*AC25)/100)+ (($D$26*AC26)/100)+ (($D$27*AC27)/100)+ (($D$28*AC28)/100)+ (($D$29*AC29)/100)+ (($D$30*AC30)/100)+ (($D$31*AC31)/100)+ (($D$32*AC32)/100)+ (($D$33*AC33)/100)+ (($D$34*AC34)/100)+ (($D$35*AC35)/100)+ (($D$36*AC36)/100)+ (($D$37*AC37)/100)+ (($D$38*AC38)/100)+ (($D$39*AC39)/100)+ (($D$40*AC40)/100)+ (($D$41*AC41)/100)+ (($D$42*AC42)/100)</f>
        <v>4.1272948687411021E-2</v>
      </c>
      <c r="AD44" s="24">
        <f>AB44+AC44</f>
        <v>0.54441014333511706</v>
      </c>
      <c r="AE44" s="24">
        <f>(($D$17*AE17)/100)+ (($D$18*AE18)/100)+ (($D$19*AE19)/100)+ (($D$20*AE20)/100)+ (($D$21*AE21)/100)+ (($D$22*AE22)/100)+ (($D$23*AE23)/100)+ (($D$24*AE24)/100)+ (($D$25*AE25)/100)+ (($D$26*AE26)/100)+ (($D$27*AE27)/100)+ (($D$28*AE28)/100)+ (($D$29*AE29)/100)+ (($D$30*AE30)/100)+ (($D$31*AE31)/100)+ (($D$32*AE32)/100)+ (($D$33*AE33)/100)+ (($D$34*AE34)/100)+ (($D$35*AE35)/100)+ (($D$36*AE36)/100)+ (($D$37*AE37)/100)+ (($D$38*AE38)/100)+ (($D$39*AE39)/100)+ (($D$40*AE40)/100)+ (($D$41*AE41)/100)+ (($D$42*AE42)/100)</f>
        <v>4.1272948687411021E-2</v>
      </c>
      <c r="AF44" s="24">
        <f t="shared" si="13"/>
        <v>0.58568309202252811</v>
      </c>
      <c r="AG44" s="24">
        <f>(($D$17*AG17)/100)+ (($D$18*AG18)/100)+ (($D$19*AG19)/100)+ (($D$20*AG20)/100)+ (($D$21*AG21)/100)+ (($D$22*AG22)/100)+ (($D$23*AG23)/100)+ (($D$24*AG24)/100)+ (($D$25*AG25)/100)+ (($D$26*AG26)/100)+ (($D$27*AG27)/100)+ (($D$28*AG28)/100)+ (($D$29*AG29)/100)+ (($D$30*AG30)/100)+ (($D$31*AG31)/100)+ (($D$32*AG32)/100)+ (($D$33*AG33)/100)+ (($D$34*AG34)/100)+ (($D$35*AG35)/100)+ (($D$36*AG36)/100)+ (($D$37*AG37)/100)+ (($D$38*AG38)/100)+ (($D$39*AG39)/100)+ (($D$40*AG40)/100)+ (($D$41*AG41)/100)+ (($D$42*AG42)/100)</f>
        <v>4.1272948687411021E-2</v>
      </c>
      <c r="AH44" s="24">
        <f>AF44+AG44</f>
        <v>0.62695604070993916</v>
      </c>
      <c r="AI44" s="24">
        <f>(($D$17*AI17)/100)+ (($D$18*AI18)/100)+ (($D$19*AI19)/100)+ (($D$20*AI20)/100)+ (($D$21*AI21)/100)+ (($D$22*AI22)/100)+ (($D$23*AI23)/100)+ (($D$24*AI24)/100)+ (($D$25*AI25)/100)+ (($D$26*AI26)/100)+ (($D$27*AI27)/100)+ (($D$28*AI28)/100)+ (($D$29*AI29)/100)+ (($D$30*AI30)/100)+ (($D$31*AI31)/100)+ (($D$32*AI32)/100)+ (($D$33*AI33)/100)+ (($D$34*AI34)/100)+ (($D$35*AI35)/100)+ (($D$36*AI36)/100)+ (($D$37*AI37)/100)+ (($D$38*AI38)/100)+ (($D$39*AI39)/100)+ (($D$40*AI40)/100)+ (($D$41*AI41)/100)+ (($D$42*AI42)/100)</f>
        <v>4.1272948687411021E-2</v>
      </c>
      <c r="AJ44" s="24">
        <f>AH44+AI44</f>
        <v>0.6682289893973502</v>
      </c>
      <c r="AK44" s="24">
        <f>(($D$17*AK17)/100)+ (($D$18*AK18)/100)+ (($D$19*AK19)/100)+ (($D$20*AK20)/100)+ (($D$21*AK21)/100)+ (($D$22*AK22)/100)+ (($D$23*AK23)/100)+ (($D$24*AK24)/100)+ (($D$25*AK25)/100)+ (($D$26*AK26)/100)+ (($D$27*AK27)/100)+ (($D$28*AK28)/100)+ (($D$29*AK29)/100)+ (($D$30*AK30)/100)+ (($D$31*AK31)/100)+ (($D$32*AK32)/100)+ (($D$33*AK33)/100)+ (($D$34*AK34)/100)+ (($D$35*AK35)/100)+ (($D$36*AK36)/100)+ (($D$37*AK37)/100)+ (($D$38*AK38)/100)+ (($D$39*AK39)/100)+ (($D$40*AK40)/100)+ (($D$41*AK41)/100)+ (($D$42*AK42)/100)</f>
        <v>4.1272948687411021E-2</v>
      </c>
      <c r="AL44" s="24">
        <f>AJ44+AK44</f>
        <v>0.70950193808476125</v>
      </c>
      <c r="AM44" s="24">
        <f>(($D$17*AM17)/100)+ (($D$18*AM18)/100)+ (($D$19*AM19)/100)+ (($D$20*AM20)/100)+ (($D$21*AM21)/100)+ (($D$22*AM22)/100)+ (($D$23*AM23)/100)+ (($D$24*AM24)/100)+ (($D$25*AM25)/100)+ (($D$26*AM26)/100)+ (($D$27*AM27)/100)+ (($D$28*AM28)/100)+ (($D$29*AM29)/100)+ (($D$30*AM30)/100)+ (($D$31*AM31)/100)+ (($D$32*AM32)/100)+ (($D$33*AM33)/100)+ (($D$34*AM34)/100)+ (($D$35*AM35)/100)+ (($D$36*AM36)/100)+ (($D$37*AM37)/100)+ (($D$38*AM38)/100)+ (($D$39*AM39)/100)+ (($D$40*AM40)/100)+ (($D$41*AM41)/100)+ (($D$42*AM42)/100)</f>
        <v>4.1272948687411021E-2</v>
      </c>
      <c r="AN44" s="24">
        <f>AL44+AM44</f>
        <v>0.7507748867721723</v>
      </c>
      <c r="AO44" s="24">
        <f>(($D$17*AO17)/100)+ (($D$18*AO18)/100)+ (($D$19*AO19)/100)+ (($D$20*AO20)/100)+ (($D$21*AO21)/100)+ (($D$22*AO22)/100)+ (($D$23*AO23)/100)+ (($D$24*AO24)/100)+ (($D$25*AO25)/100)+ (($D$26*AO26)/100)+ (($D$27*AO27)/100)+ (($D$28*AO28)/100)+ (($D$29*AO29)/100)+ (($D$30*AO30)/100)+ (($D$31*AO31)/100)+ (($D$32*AO32)/100)+ (($D$33*AO33)/100)+ (($D$34*AO34)/100)+ (($D$35*AO35)/100)+ (($D$36*AO36)/100)+ (($D$37*AO37)/100)+ (($D$38*AO38)/100)+ (($D$39*AO39)/100)+ (($D$40*AO40)/100)+ (($D$41*AO41)/100)+ (($D$42*AO42)/100)</f>
        <v>4.1272948687411021E-2</v>
      </c>
      <c r="AP44" s="24">
        <f>AN44+AO44</f>
        <v>0.79204783545958335</v>
      </c>
      <c r="AQ44" s="24">
        <f>(($D$17*AQ17)/100)+ (($D$18*AQ18)/100)+ (($D$19*AQ19)/100)+ (($D$20*AQ20)/100)+ (($D$21*AQ21)/100)+ (($D$22*AQ22)/100)+ (($D$23*AQ23)/100)+ (($D$24*AQ24)/100)+ (($D$25*AQ25)/100)+ (($D$26*AQ26)/100)+ (($D$27*AQ27)/100)+ (($D$28*AQ28)/100)+ (($D$29*AQ29)/100)+ (($D$30*AQ30)/100)+ (($D$31*AQ31)/100)+ (($D$32*AQ32)/100)+ (($D$33*AQ33)/100)+ (($D$34*AQ34)/100)+ (($D$35*AQ35)/100)+ (($D$36*AQ36)/100)+ (($D$37*AQ37)/100)+ (($D$38*AQ38)/100)+ (($D$39*AQ39)/100)+ (($D$40*AQ40)/100)+ (($D$41*AQ41)/100)+ (($D$42*AQ42)/100)</f>
        <v>4.1272948687411021E-2</v>
      </c>
      <c r="AR44" s="24">
        <f>AP44+AQ44</f>
        <v>0.8333207841469944</v>
      </c>
      <c r="AS44" s="24">
        <f>(($D$17*AS17)/100)+ (($D$18*AS18)/100)+ (($D$19*AS19)/100)+ (($D$20*AS20)/100)+ (($D$21*AS21)/100)+ (($D$22*AS22)/100)+ (($D$23*AS23)/100)+ (($D$24*AS24)/100)+ (($D$25*AS25)/100)+ (($D$26*AS26)/100)+ (($D$27*AS27)/100)+ (($D$28*AS28)/100)+ (($D$29*AS29)/100)+ (($D$30*AS30)/100)+ (($D$31*AS31)/100)+ (($D$32*AS32)/100)+ (($D$33*AS33)/100)+ (($D$34*AS34)/100)+ (($D$35*AS35)/100)+ (($D$36*AS36)/100)+ (($D$37*AS37)/100)+ (($D$38*AS38)/100)+ (($D$39*AS39)/100)+ (($D$40*AS40)/100)+ (($D$41*AS41)/100)+ (($D$42*AS42)/100)</f>
        <v>4.1272948687411021E-2</v>
      </c>
      <c r="AT44" s="24">
        <f>AR44+AS44</f>
        <v>0.87459373283440545</v>
      </c>
      <c r="AU44" s="24">
        <f>(($D$17*AU17)/100)+ (($D$18*AU18)/100)+ (($D$19*AU19)/100)+ (($D$20*AU20)/100)+ (($D$21*AU21)/100)+ (($D$22*AU22)/100)+ (($D$23*AU23)/100)+ (($D$24*AU24)/100)+ (($D$25*AU25)/100)+ (($D$26*AU26)/100)+ (($D$27*AU27)/100)+ (($D$28*AU28)/100)+ (($D$29*AU29)/100)+ (($D$30*AU30)/100)+ (($D$31*AU31)/100)+ (($D$32*AU32)/100)+ (($D$33*AU33)/100)+ (($D$34*AU34)/100)+ (($D$35*AU35)/100)+ (($D$36*AU36)/100)+ (($D$37*AU37)/100)+ (($D$38*AU38)/100)+ (($D$39*AU39)/100)+ (($D$40*AU40)/100)+ (($D$41*AU41)/100)+ (($D$42*AU42)/100)</f>
        <v>4.1272948687411021E-2</v>
      </c>
      <c r="AV44" s="24">
        <f>AT44+AU44</f>
        <v>0.91586668152181649</v>
      </c>
      <c r="AW44" s="24">
        <f>(($D$17*AW17)/100)+ (($D$18*AW18)/100)+ (($D$19*AW19)/100)+ (($D$20*AW20)/100)+ (($D$21*AW21)/100)+ (($D$22*AW22)/100)+ (($D$23*AW23)/100)+ (($D$24*AW24)/100)+ (($D$25*AW25)/100)+ (($D$26*AW26)/100)+ (($D$27*AW27)/100)+ (($D$28*AW28)/100)+ (($D$29*AW29)/100)+ (($D$30*AW30)/100)+ (($D$31*AW31)/100)+ (($D$32*AW32)/100)+ (($D$33*AW33)/100)+ (($D$34*AW34)/100)+ (($D$35*AW35)/100)+ (($D$36*AW36)/100)+ (($D$37*AW37)/100)+ (($D$38*AW38)/100)+ (($D$39*AW39)/100)+ (($D$40*AW40)/100)+ (($D$41*AW41)/100)+ (($D$42*AW42)/100)</f>
        <v>4.1272948687411021E-2</v>
      </c>
      <c r="AX44" s="24">
        <f>AV44+AW44</f>
        <v>0.95713963020922754</v>
      </c>
      <c r="AY44" s="24">
        <f>(($D$17*AY17)/100)+ (($D$18*AY18)/100)+ (($D$19*AY19)/100)+ (($D$20*AY20)/100)+ (($D$21*AY21)/100)+ (($D$22*AY22)/100)+ (($D$23*AY23)/100)+ (($D$24*AY24)/100)+ (($D$25*AY25)/100)+ (($D$26*AY26)/100)+ (($D$27*AY27)/100)+ (($D$28*AY28)/100)+ (($D$29*AY29)/100)+ (($D$30*AY30)/100)+ (($D$31*AY31)/100)+ (($D$32*AY32)/100)+ (($D$33*AY33)/100)+ (($D$34*AY34)/100)+ (($D$35*AY35)/100)+ (($D$36*AY36)/100)+ (($D$37*AY37)/100)+ (($D$38*AY38)/100)+ (($D$39*AY39)/100)+ (($D$40*AY40)/100)+ (($D$41*AY41)/100)+ (($D$42*AY42)/100)</f>
        <v>4.2860369790773484E-2</v>
      </c>
      <c r="AZ44" s="129">
        <f>AX44+AY44</f>
        <v>1.0000000000000011</v>
      </c>
    </row>
    <row r="45" spans="1:53" x14ac:dyDescent="0.25">
      <c r="A45" s="109"/>
      <c r="B45" s="19" t="s">
        <v>27</v>
      </c>
      <c r="C45" s="18">
        <f>SUM(C17:C43)</f>
        <v>618865.09</v>
      </c>
      <c r="D45" s="23">
        <f>D44</f>
        <v>1</v>
      </c>
      <c r="E45" s="151">
        <f>($C$45*E44)</f>
        <v>30407.787103999995</v>
      </c>
      <c r="F45" s="151"/>
      <c r="G45" s="151">
        <f t="shared" ref="G45" si="56">($C$45*G44)</f>
        <v>25542.387104000001</v>
      </c>
      <c r="H45" s="151"/>
      <c r="I45" s="151">
        <f t="shared" ref="I45" si="57">($C$45*I44)</f>
        <v>25542.387104000001</v>
      </c>
      <c r="J45" s="151"/>
      <c r="K45" s="151">
        <f t="shared" ref="K45" si="58">($C$45*K44)</f>
        <v>25542.387104000001</v>
      </c>
      <c r="L45" s="151"/>
      <c r="M45" s="151">
        <f t="shared" ref="M45" si="59">($C$45*M44)</f>
        <v>25542.387104000001</v>
      </c>
      <c r="N45" s="151"/>
      <c r="O45" s="151">
        <f t="shared" ref="O45" si="60">($C$45*O44)</f>
        <v>25542.387104000001</v>
      </c>
      <c r="P45" s="151"/>
      <c r="Q45" s="151">
        <f t="shared" ref="Q45" si="61">($C$45*Q44)</f>
        <v>25542.387104000001</v>
      </c>
      <c r="R45" s="151"/>
      <c r="S45" s="151">
        <f t="shared" ref="S45" si="62">($C$45*S44)</f>
        <v>25542.387104000001</v>
      </c>
      <c r="T45" s="151"/>
      <c r="U45" s="151">
        <f t="shared" ref="U45:W45" si="63">($C$45*U44)</f>
        <v>25542.387104000001</v>
      </c>
      <c r="V45" s="151"/>
      <c r="W45" s="151">
        <f t="shared" si="63"/>
        <v>25542.387104000001</v>
      </c>
      <c r="X45" s="151"/>
      <c r="Y45" s="151">
        <f t="shared" ref="Y45" si="64">($C$45*Y44)</f>
        <v>25542.387104000001</v>
      </c>
      <c r="Z45" s="151"/>
      <c r="AA45" s="151">
        <f t="shared" ref="AA45" si="65">($C$45*AA44)</f>
        <v>25542.387104000001</v>
      </c>
      <c r="AB45" s="151"/>
      <c r="AC45" s="157">
        <f t="shared" ref="AC45" si="66">($C$45*AC44)</f>
        <v>25542.387104000001</v>
      </c>
      <c r="AD45" s="158"/>
      <c r="AE45" s="151">
        <f t="shared" ref="AE45" si="67">($C$45*AE44)</f>
        <v>25542.387104000001</v>
      </c>
      <c r="AF45" s="151"/>
      <c r="AG45" s="151">
        <f t="shared" ref="AG45" si="68">($C$45*AG44)</f>
        <v>25542.387104000001</v>
      </c>
      <c r="AH45" s="151"/>
      <c r="AI45" s="151">
        <f t="shared" ref="AI45" si="69">($C$45*AI44)</f>
        <v>25542.387104000001</v>
      </c>
      <c r="AJ45" s="151"/>
      <c r="AK45" s="151">
        <f t="shared" ref="AK45" si="70">($C$45*AK44)</f>
        <v>25542.387104000001</v>
      </c>
      <c r="AL45" s="151"/>
      <c r="AM45" s="151">
        <f t="shared" ref="AM45" si="71">($C$45*AM44)</f>
        <v>25542.387104000001</v>
      </c>
      <c r="AN45" s="151"/>
      <c r="AO45" s="151">
        <f t="shared" ref="AO45" si="72">($C$45*AO44)</f>
        <v>25542.387104000001</v>
      </c>
      <c r="AP45" s="151"/>
      <c r="AQ45" s="151">
        <f t="shared" ref="AQ45" si="73">($C$45*AQ44)</f>
        <v>25542.387104000001</v>
      </c>
      <c r="AR45" s="151"/>
      <c r="AS45" s="151">
        <f t="shared" ref="AS45" si="74">($C$45*AS44)</f>
        <v>25542.387104000001</v>
      </c>
      <c r="AT45" s="151"/>
      <c r="AU45" s="151">
        <f t="shared" ref="AU45" si="75">($C$45*AU44)</f>
        <v>25542.387104000001</v>
      </c>
      <c r="AV45" s="151"/>
      <c r="AW45" s="151">
        <f t="shared" ref="AW45" si="76">($C$45*AW44)</f>
        <v>25542.387104000001</v>
      </c>
      <c r="AX45" s="151"/>
      <c r="AY45" s="151">
        <f t="shared" ref="AY45" si="77">($C$45*AY44)</f>
        <v>26524.786608000311</v>
      </c>
      <c r="AZ45" s="152"/>
    </row>
    <row r="46" spans="1:53" ht="15.75" thickBot="1" x14ac:dyDescent="0.3">
      <c r="A46" s="110"/>
      <c r="B46" s="111" t="s">
        <v>28</v>
      </c>
      <c r="C46" s="112"/>
      <c r="D46" s="112"/>
      <c r="E46" s="153">
        <f>E45</f>
        <v>30407.787103999995</v>
      </c>
      <c r="F46" s="153"/>
      <c r="G46" s="153">
        <f>G45+E46</f>
        <v>55950.174207999997</v>
      </c>
      <c r="H46" s="153"/>
      <c r="I46" s="153">
        <f t="shared" ref="I46" si="78">I45+G46</f>
        <v>81492.561312000005</v>
      </c>
      <c r="J46" s="153"/>
      <c r="K46" s="153">
        <f t="shared" ref="K46" si="79">K45+I46</f>
        <v>107034.948416</v>
      </c>
      <c r="L46" s="153"/>
      <c r="M46" s="153">
        <f t="shared" ref="M46" si="80">M45+K46</f>
        <v>132577.33551999999</v>
      </c>
      <c r="N46" s="153"/>
      <c r="O46" s="153">
        <f t="shared" ref="O46" si="81">O45+M46</f>
        <v>158119.72262399999</v>
      </c>
      <c r="P46" s="153"/>
      <c r="Q46" s="153">
        <f t="shared" ref="Q46" si="82">Q45+O46</f>
        <v>183662.10972799998</v>
      </c>
      <c r="R46" s="153"/>
      <c r="S46" s="153">
        <f t="shared" ref="S46" si="83">S45+Q46</f>
        <v>209204.49683199998</v>
      </c>
      <c r="T46" s="153"/>
      <c r="U46" s="153">
        <f t="shared" ref="U46" si="84">U45+S46</f>
        <v>234746.88393599997</v>
      </c>
      <c r="V46" s="153"/>
      <c r="W46" s="153">
        <f t="shared" ref="W46" si="85">W45+U46</f>
        <v>260289.27103999996</v>
      </c>
      <c r="X46" s="153"/>
      <c r="Y46" s="153">
        <f t="shared" ref="Y46" si="86">Y45+W46</f>
        <v>285831.65814399999</v>
      </c>
      <c r="Z46" s="153"/>
      <c r="AA46" s="153">
        <f t="shared" ref="AA46" si="87">AA45+Y46</f>
        <v>311374.04524800001</v>
      </c>
      <c r="AB46" s="153"/>
      <c r="AC46" s="155">
        <f t="shared" ref="AC46" si="88">AC45+AA46</f>
        <v>336916.43235200003</v>
      </c>
      <c r="AD46" s="156"/>
      <c r="AE46" s="153">
        <f>AE45+AC46</f>
        <v>362458.81945600006</v>
      </c>
      <c r="AF46" s="153"/>
      <c r="AG46" s="153">
        <f t="shared" ref="AG46" si="89">AG45+AE46</f>
        <v>388001.20656000008</v>
      </c>
      <c r="AH46" s="153"/>
      <c r="AI46" s="153">
        <f t="shared" ref="AI46" si="90">AI45+AG46</f>
        <v>413543.5936640001</v>
      </c>
      <c r="AJ46" s="153"/>
      <c r="AK46" s="153">
        <f t="shared" ref="AK46" si="91">AK45+AI46</f>
        <v>439085.98076800012</v>
      </c>
      <c r="AL46" s="153"/>
      <c r="AM46" s="153">
        <f t="shared" ref="AM46" si="92">AM45+AK46</f>
        <v>464628.36787200015</v>
      </c>
      <c r="AN46" s="153"/>
      <c r="AO46" s="153">
        <f t="shared" ref="AO46" si="93">AO45+AM46</f>
        <v>490170.75497600017</v>
      </c>
      <c r="AP46" s="153"/>
      <c r="AQ46" s="153">
        <f t="shared" ref="AQ46" si="94">AQ45+AO46</f>
        <v>515713.14208000019</v>
      </c>
      <c r="AR46" s="153"/>
      <c r="AS46" s="153">
        <f t="shared" ref="AS46" si="95">AS45+AQ46</f>
        <v>541255.52918400022</v>
      </c>
      <c r="AT46" s="153"/>
      <c r="AU46" s="153">
        <f t="shared" ref="AU46" si="96">AU45+AS46</f>
        <v>566797.91628800018</v>
      </c>
      <c r="AV46" s="153"/>
      <c r="AW46" s="153">
        <f t="shared" ref="AW46" si="97">AW45+AU46</f>
        <v>592340.30339200015</v>
      </c>
      <c r="AX46" s="153"/>
      <c r="AY46" s="153">
        <f t="shared" ref="AY46" si="98">AY45+AW46</f>
        <v>618865.09000000043</v>
      </c>
      <c r="AZ46" s="154"/>
    </row>
    <row r="48" spans="1:53" x14ac:dyDescent="0.25">
      <c r="A48" s="84"/>
      <c r="B48" s="84"/>
      <c r="C48" s="84"/>
      <c r="D48" s="130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</row>
    <row r="49" spans="1:52" x14ac:dyDescent="0.25">
      <c r="A49" s="21" t="s">
        <v>31</v>
      </c>
      <c r="B49" s="21"/>
      <c r="C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</row>
    <row r="50" spans="1:52" x14ac:dyDescent="0.25">
      <c r="A50" s="21"/>
      <c r="B50" s="21"/>
      <c r="C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</row>
    <row r="51" spans="1:52" x14ac:dyDescent="0.25">
      <c r="A51" s="21"/>
      <c r="B51" s="21"/>
      <c r="C51" s="21"/>
      <c r="D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</row>
    <row r="52" spans="1:52" x14ac:dyDescent="0.25">
      <c r="A52" s="21"/>
      <c r="B52" s="21"/>
      <c r="C52" s="21"/>
      <c r="D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</row>
    <row r="53" spans="1:52" x14ac:dyDescent="0.25">
      <c r="A53" s="84"/>
      <c r="B53" s="84"/>
      <c r="C53" s="84"/>
      <c r="D53" s="84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</row>
    <row r="54" spans="1:52" x14ac:dyDescent="0.25">
      <c r="A54" s="21" t="s">
        <v>70</v>
      </c>
      <c r="B54" s="21"/>
      <c r="C54" s="21"/>
      <c r="D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</row>
    <row r="55" spans="1:52" x14ac:dyDescent="0.25">
      <c r="A55" s="21"/>
      <c r="B55" s="21"/>
      <c r="C55" s="21"/>
      <c r="D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</row>
    <row r="56" spans="1:5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</row>
  </sheetData>
  <sheetProtection algorithmName="SHA-512" hashValue="atUu+HPAuhm8bqcTTOlW5mbZJcMWzWXrL2ylTRmr0t2nE8d7vkmnYsUti0t1fY3ZzQAGDYQTGcHqc83v/plXCg==" saltValue="SxpHXnTXT66qiVl6XD6Kbg==" spinCount="100000" sheet="1" objects="1" scenarios="1" selectLockedCells="1"/>
  <mergeCells count="77">
    <mergeCell ref="U15:V15"/>
    <mergeCell ref="U45:V45"/>
    <mergeCell ref="U46:V46"/>
    <mergeCell ref="Q15:R15"/>
    <mergeCell ref="Q45:R45"/>
    <mergeCell ref="S15:T15"/>
    <mergeCell ref="Q46:R46"/>
    <mergeCell ref="E46:F46"/>
    <mergeCell ref="G46:H46"/>
    <mergeCell ref="I46:J46"/>
    <mergeCell ref="K46:L46"/>
    <mergeCell ref="M46:N46"/>
    <mergeCell ref="O46:P46"/>
    <mergeCell ref="M15:N15"/>
    <mergeCell ref="O15:P15"/>
    <mergeCell ref="O45:P45"/>
    <mergeCell ref="S45:T45"/>
    <mergeCell ref="S46:T46"/>
    <mergeCell ref="K15:L15"/>
    <mergeCell ref="A15:A16"/>
    <mergeCell ref="E15:F15"/>
    <mergeCell ref="G15:H15"/>
    <mergeCell ref="I15:J15"/>
    <mergeCell ref="B15:B16"/>
    <mergeCell ref="C15:C16"/>
    <mergeCell ref="E45:F45"/>
    <mergeCell ref="G45:H45"/>
    <mergeCell ref="I45:J45"/>
    <mergeCell ref="K45:L45"/>
    <mergeCell ref="M45:N45"/>
    <mergeCell ref="AA15:AB15"/>
    <mergeCell ref="AA45:AB45"/>
    <mergeCell ref="AA46:AB46"/>
    <mergeCell ref="W15:X15"/>
    <mergeCell ref="W45:X45"/>
    <mergeCell ref="W46:X46"/>
    <mergeCell ref="Y15:Z15"/>
    <mergeCell ref="Y45:Z45"/>
    <mergeCell ref="Y46:Z46"/>
    <mergeCell ref="AE15:AF15"/>
    <mergeCell ref="AE45:AF45"/>
    <mergeCell ref="AE46:AF46"/>
    <mergeCell ref="AG15:AH15"/>
    <mergeCell ref="AG45:AH45"/>
    <mergeCell ref="AG46:AH46"/>
    <mergeCell ref="AI15:AJ15"/>
    <mergeCell ref="AI45:AJ45"/>
    <mergeCell ref="AI46:AJ46"/>
    <mergeCell ref="AK15:AL15"/>
    <mergeCell ref="AK45:AL45"/>
    <mergeCell ref="AK46:AL46"/>
    <mergeCell ref="AQ46:AR46"/>
    <mergeCell ref="AS15:AT15"/>
    <mergeCell ref="AS45:AT45"/>
    <mergeCell ref="AS46:AT46"/>
    <mergeCell ref="AM15:AN15"/>
    <mergeCell ref="AM45:AN45"/>
    <mergeCell ref="AM46:AN46"/>
    <mergeCell ref="AO15:AP15"/>
    <mergeCell ref="AO45:AP45"/>
    <mergeCell ref="AO46:AP46"/>
    <mergeCell ref="A9:D9"/>
    <mergeCell ref="A11:D11"/>
    <mergeCell ref="AY15:AZ15"/>
    <mergeCell ref="AY45:AZ45"/>
    <mergeCell ref="AY46:AZ46"/>
    <mergeCell ref="AC46:AD46"/>
    <mergeCell ref="AC45:AD45"/>
    <mergeCell ref="AC15:AD15"/>
    <mergeCell ref="AU15:AV15"/>
    <mergeCell ref="AU45:AV45"/>
    <mergeCell ref="AU46:AV46"/>
    <mergeCell ref="AW15:AX15"/>
    <mergeCell ref="AW45:AX45"/>
    <mergeCell ref="AW46:AX46"/>
    <mergeCell ref="AQ15:AR15"/>
    <mergeCell ref="AQ45:AR45"/>
  </mergeCells>
  <conditionalFormatting sqref="F17:F43 P17:P43 R17:R43 T17:T43 V17:V43 X17:X43 Z17:Z43 AB17:AB43 AD17:AD43 AF17:AF43 AH17:AH43 AJ17:AJ43">
    <cfRule type="cellIs" dxfId="14" priority="27" stopIfTrue="1" operator="equal">
      <formula>D17+F17-100</formula>
    </cfRule>
  </conditionalFormatting>
  <conditionalFormatting sqref="H17:H43">
    <cfRule type="cellIs" dxfId="13" priority="23" stopIfTrue="1" operator="equal">
      <formula>F17+H17-100</formula>
    </cfRule>
  </conditionalFormatting>
  <conditionalFormatting sqref="J17:J43">
    <cfRule type="cellIs" dxfId="12" priority="24" stopIfTrue="1" operator="equal">
      <formula>H17+J17-100</formula>
    </cfRule>
  </conditionalFormatting>
  <conditionalFormatting sqref="L17:L43">
    <cfRule type="cellIs" dxfId="11" priority="25" stopIfTrue="1" operator="equal">
      <formula>J17+L17-100</formula>
    </cfRule>
  </conditionalFormatting>
  <conditionalFormatting sqref="N17:N43">
    <cfRule type="cellIs" dxfId="10" priority="26" stopIfTrue="1" operator="equal">
      <formula>L17+N17-100</formula>
    </cfRule>
  </conditionalFormatting>
  <conditionalFormatting sqref="AL17:AL43 AN17:AN43 AP17:AP43 AR17:AR43 AT17:AT43 AV17:AV43 AX17:AX43 AZ17:AZ43 F17:F43 H17:H43 J17:J43 L17:L43 N17:N43 P17:P43 R17:R43 T17:T43 V17:V43 X17:X43 Z17:Z43 AB17:AB43 AD17:AD43 AF17:AF43 AH17:AH43 AJ17:AJ43">
    <cfRule type="cellIs" dxfId="9" priority="16" operator="equal">
      <formula>0</formula>
    </cfRule>
  </conditionalFormatting>
  <conditionalFormatting sqref="AL17:AL43">
    <cfRule type="cellIs" dxfId="8" priority="8" stopIfTrue="1" operator="equal">
      <formula>AJ17+AL17-100</formula>
    </cfRule>
  </conditionalFormatting>
  <conditionalFormatting sqref="AN17:AN43">
    <cfRule type="cellIs" dxfId="7" priority="7" stopIfTrue="1" operator="equal">
      <formula>AL17+AN17-100</formula>
    </cfRule>
  </conditionalFormatting>
  <conditionalFormatting sqref="AP17:AP43">
    <cfRule type="cellIs" dxfId="6" priority="6" stopIfTrue="1" operator="equal">
      <formula>AN17+AP17-100</formula>
    </cfRule>
  </conditionalFormatting>
  <conditionalFormatting sqref="AR17:AR43">
    <cfRule type="cellIs" dxfId="5" priority="5" stopIfTrue="1" operator="equal">
      <formula>AP17+AR17-100</formula>
    </cfRule>
  </conditionalFormatting>
  <conditionalFormatting sqref="AT17:AT43">
    <cfRule type="cellIs" dxfId="4" priority="4" stopIfTrue="1" operator="equal">
      <formula>AR17+AT17-100</formula>
    </cfRule>
  </conditionalFormatting>
  <conditionalFormatting sqref="AV17:AV43">
    <cfRule type="cellIs" dxfId="3" priority="3" stopIfTrue="1" operator="equal">
      <formula>AT17+AV17-100</formula>
    </cfRule>
  </conditionalFormatting>
  <conditionalFormatting sqref="AX17:AX43">
    <cfRule type="cellIs" dxfId="2" priority="2" stopIfTrue="1" operator="equal">
      <formula>AV17+AX17-100</formula>
    </cfRule>
  </conditionalFormatting>
  <conditionalFormatting sqref="AZ17:AZ43">
    <cfRule type="cellIs" dxfId="1" priority="1" stopIfTrue="1" operator="equal">
      <formula>AX17+AZ17-100</formula>
    </cfRule>
  </conditionalFormatting>
  <pageMargins left="0.19685039370078741" right="0.19685039370078741" top="0.39370078740157483" bottom="0.39370078740157483" header="0.31496062992125984" footer="0.31496062992125984"/>
  <pageSetup paperSize="9" scale="95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5" operator="containsText" id="{545466F1-51E7-4D0E-96E1-1A7BEA910F3D}">
            <xm:f>NOT(ISERROR(SEARCH($BA$39,BA17)))</xm:f>
            <xm:f>$BA$39</xm:f>
            <x14:dxf>
              <font>
                <b/>
                <i val="0"/>
                <color rgb="FFFF0000"/>
              </font>
            </x14:dxf>
          </x14:cfRule>
          <xm:sqref>BA17:BA43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7"/>
  <sheetViews>
    <sheetView tabSelected="1" topLeftCell="A4" workbookViewId="0">
      <selection activeCell="E28" sqref="E28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38"/>
      <c r="B1" s="38"/>
      <c r="C1" s="38"/>
      <c r="D1" s="38"/>
      <c r="E1" s="38"/>
    </row>
    <row r="2" spans="1:5" x14ac:dyDescent="0.25">
      <c r="A2" s="38"/>
      <c r="B2" s="38"/>
      <c r="C2" s="38"/>
      <c r="D2" s="38"/>
      <c r="E2" s="38"/>
    </row>
    <row r="3" spans="1:5" x14ac:dyDescent="0.25">
      <c r="A3" s="38"/>
      <c r="B3" s="38"/>
      <c r="C3" s="38"/>
      <c r="D3" s="38"/>
      <c r="E3" s="38"/>
    </row>
    <row r="4" spans="1:5" x14ac:dyDescent="0.25">
      <c r="A4" s="38"/>
      <c r="B4" s="38"/>
      <c r="C4" s="38"/>
      <c r="D4" s="38"/>
      <c r="E4" s="38"/>
    </row>
    <row r="5" spans="1:5" x14ac:dyDescent="0.25">
      <c r="A5" s="38"/>
      <c r="B5" s="38"/>
      <c r="C5" s="38"/>
      <c r="D5" s="38"/>
      <c r="E5" s="38"/>
    </row>
    <row r="6" spans="1:5" x14ac:dyDescent="0.25">
      <c r="A6" s="38"/>
      <c r="B6" s="38"/>
      <c r="C6" s="38"/>
      <c r="D6" s="38"/>
      <c r="E6" s="38"/>
    </row>
    <row r="7" spans="1:5" x14ac:dyDescent="0.25">
      <c r="A7" s="38"/>
      <c r="B7" s="38"/>
      <c r="C7" s="38"/>
      <c r="D7" s="38"/>
      <c r="E7" s="38"/>
    </row>
    <row r="8" spans="1:5" x14ac:dyDescent="0.25">
      <c r="A8" s="173" t="s">
        <v>63</v>
      </c>
      <c r="B8" s="173"/>
      <c r="C8" s="173"/>
      <c r="D8" s="38"/>
      <c r="E8" s="55" t="s">
        <v>64</v>
      </c>
    </row>
    <row r="9" spans="1:5" x14ac:dyDescent="0.25">
      <c r="A9" s="38"/>
      <c r="B9" s="78"/>
      <c r="C9" s="78"/>
      <c r="D9" s="78"/>
      <c r="E9" s="79" t="s">
        <v>65</v>
      </c>
    </row>
    <row r="10" spans="1:5" x14ac:dyDescent="0.25">
      <c r="A10" s="38"/>
      <c r="B10" s="38"/>
      <c r="C10" s="38"/>
      <c r="D10" s="38"/>
      <c r="E10" s="38"/>
    </row>
    <row r="11" spans="1:5" x14ac:dyDescent="0.25">
      <c r="A11" s="80" t="s">
        <v>32</v>
      </c>
      <c r="B11" s="80" t="s">
        <v>86</v>
      </c>
      <c r="C11" s="194" t="s">
        <v>33</v>
      </c>
      <c r="D11" s="195"/>
      <c r="E11" s="196"/>
    </row>
    <row r="12" spans="1:5" x14ac:dyDescent="0.25">
      <c r="A12" s="31"/>
      <c r="B12" s="31"/>
      <c r="C12" s="197" t="str">
        <f>Import.Município</f>
        <v>CORONEL VIVIDA - PR</v>
      </c>
      <c r="D12" s="198"/>
      <c r="E12" s="199"/>
    </row>
    <row r="13" spans="1:5" x14ac:dyDescent="0.25">
      <c r="A13" s="32"/>
      <c r="B13" s="32"/>
      <c r="C13" s="33"/>
      <c r="D13" s="32"/>
      <c r="E13" s="32"/>
    </row>
    <row r="14" spans="1:5" ht="15" customHeight="1" x14ac:dyDescent="0.25">
      <c r="A14" s="81" t="s">
        <v>34</v>
      </c>
      <c r="B14" s="186" t="str">
        <f>ORÇAMENTO!A7</f>
        <v>OBJETO: PAVIMETNAÇÃO COM PEDRAS IRREGULARES NA ESTRADA DE LIGAÇÃO ENTRE A BR 158 E A COMUNIDADE DE EMAUS</v>
      </c>
      <c r="C14" s="188" t="str">
        <f>ORÇAMENTO!A8</f>
        <v>LOCALIZAÇÃO: Comunidade de Emaus - Coronel Vivida-PR</v>
      </c>
      <c r="D14" s="189"/>
      <c r="E14" s="190"/>
    </row>
    <row r="15" spans="1:5" ht="33.75" customHeight="1" x14ac:dyDescent="0.25">
      <c r="A15" s="34" t="s">
        <v>66</v>
      </c>
      <c r="B15" s="187"/>
      <c r="C15" s="191"/>
      <c r="D15" s="192"/>
      <c r="E15" s="193"/>
    </row>
    <row r="16" spans="1:5" x14ac:dyDescent="0.25">
      <c r="A16" s="35"/>
      <c r="B16" s="35"/>
      <c r="C16" s="36"/>
      <c r="D16" s="36"/>
      <c r="E16" s="35"/>
    </row>
    <row r="17" spans="1:12" x14ac:dyDescent="0.25">
      <c r="A17" s="37" t="s">
        <v>35</v>
      </c>
      <c r="B17" s="35"/>
      <c r="C17" s="36"/>
      <c r="D17" s="36"/>
      <c r="E17" s="35"/>
    </row>
    <row r="18" spans="1:12" x14ac:dyDescent="0.25">
      <c r="A18" s="167" t="s">
        <v>36</v>
      </c>
      <c r="B18" s="167"/>
      <c r="C18" s="167"/>
      <c r="D18" s="167"/>
      <c r="E18" s="167"/>
    </row>
    <row r="19" spans="1:12" x14ac:dyDescent="0.25">
      <c r="A19" s="38"/>
      <c r="B19" s="38"/>
      <c r="C19" s="38"/>
      <c r="D19" s="38"/>
      <c r="E19" s="38"/>
    </row>
    <row r="20" spans="1:12" ht="15.75" thickBot="1" x14ac:dyDescent="0.3">
      <c r="A20" s="39" t="s">
        <v>37</v>
      </c>
      <c r="B20" s="40"/>
      <c r="C20" s="40"/>
      <c r="D20" s="41" t="s">
        <v>38</v>
      </c>
      <c r="E20" s="41" t="s">
        <v>39</v>
      </c>
    </row>
    <row r="21" spans="1:12" ht="15" customHeight="1" thickBot="1" x14ac:dyDescent="0.3">
      <c r="A21" s="42" t="s">
        <v>40</v>
      </c>
      <c r="B21" s="43"/>
      <c r="C21" s="43"/>
      <c r="D21" s="44" t="s">
        <v>41</v>
      </c>
      <c r="E21" s="45">
        <v>4.6699999999999998E-2</v>
      </c>
      <c r="H21" s="183" t="s">
        <v>71</v>
      </c>
      <c r="I21" s="184"/>
      <c r="J21" s="184"/>
      <c r="K21" s="185"/>
    </row>
    <row r="22" spans="1:12" ht="15.75" x14ac:dyDescent="0.25">
      <c r="A22" s="46" t="s">
        <v>42</v>
      </c>
      <c r="B22" s="47"/>
      <c r="C22" s="47"/>
      <c r="D22" s="48" t="s">
        <v>43</v>
      </c>
      <c r="E22" s="49">
        <v>7.4000000000000003E-3</v>
      </c>
      <c r="H22" s="101" t="s">
        <v>72</v>
      </c>
      <c r="I22" s="102" t="s">
        <v>73</v>
      </c>
      <c r="J22" s="102" t="s">
        <v>74</v>
      </c>
      <c r="K22" s="103" t="s">
        <v>75</v>
      </c>
    </row>
    <row r="23" spans="1:12" ht="15.75" x14ac:dyDescent="0.25">
      <c r="A23" s="46" t="s">
        <v>44</v>
      </c>
      <c r="B23" s="47"/>
      <c r="C23" s="47"/>
      <c r="D23" s="48" t="s">
        <v>45</v>
      </c>
      <c r="E23" s="49">
        <v>9.7000000000000003E-3</v>
      </c>
      <c r="H23" s="94" t="s">
        <v>76</v>
      </c>
      <c r="I23" s="88">
        <v>3.7999999999999999E-2</v>
      </c>
      <c r="J23" s="89">
        <v>4.0099999999999997E-2</v>
      </c>
      <c r="K23" s="95">
        <v>4.6699999999999998E-2</v>
      </c>
    </row>
    <row r="24" spans="1:12" ht="15.75" x14ac:dyDescent="0.25">
      <c r="A24" s="46" t="s">
        <v>46</v>
      </c>
      <c r="B24" s="47"/>
      <c r="C24" s="47"/>
      <c r="D24" s="48" t="s">
        <v>47</v>
      </c>
      <c r="E24" s="49">
        <v>1.21E-2</v>
      </c>
      <c r="H24" s="94" t="s">
        <v>77</v>
      </c>
      <c r="I24" s="90">
        <v>3.2000000000000002E-3</v>
      </c>
      <c r="J24" s="91">
        <v>4.0000000000000001E-3</v>
      </c>
      <c r="K24" s="96">
        <v>7.4000000000000003E-3</v>
      </c>
    </row>
    <row r="25" spans="1:12" ht="15.75" x14ac:dyDescent="0.25">
      <c r="A25" s="50" t="s">
        <v>48</v>
      </c>
      <c r="B25" s="51"/>
      <c r="C25" s="51"/>
      <c r="D25" s="48" t="s">
        <v>49</v>
      </c>
      <c r="E25" s="52">
        <v>7.7100000000000002E-2</v>
      </c>
      <c r="H25" s="94" t="s">
        <v>78</v>
      </c>
      <c r="I25" s="90">
        <v>5.0000000000000001E-3</v>
      </c>
      <c r="J25" s="91">
        <v>5.5999999999999999E-3</v>
      </c>
      <c r="K25" s="96">
        <v>9.7000000000000003E-3</v>
      </c>
    </row>
    <row r="26" spans="1:12" ht="15.75" x14ac:dyDescent="0.25">
      <c r="A26" s="50" t="s">
        <v>50</v>
      </c>
      <c r="B26" s="53" t="s">
        <v>51</v>
      </c>
      <c r="C26" s="54"/>
      <c r="D26" s="55" t="s">
        <v>52</v>
      </c>
      <c r="E26" s="52">
        <v>6.4999999999999997E-3</v>
      </c>
      <c r="H26" s="94" t="s">
        <v>79</v>
      </c>
      <c r="I26" s="90">
        <v>1.0200000000000001E-2</v>
      </c>
      <c r="J26" s="91">
        <v>1.11E-2</v>
      </c>
      <c r="K26" s="96">
        <v>1.21E-2</v>
      </c>
    </row>
    <row r="27" spans="1:12" ht="16.5" thickBot="1" x14ac:dyDescent="0.3">
      <c r="A27" s="56"/>
      <c r="B27" s="53" t="s">
        <v>53</v>
      </c>
      <c r="C27" s="54"/>
      <c r="D27" s="55"/>
      <c r="E27" s="52">
        <v>0.03</v>
      </c>
      <c r="H27" s="94" t="s">
        <v>80</v>
      </c>
      <c r="I27" s="92">
        <v>6.6400000000000001E-2</v>
      </c>
      <c r="J27" s="93">
        <v>7.2999999999999995E-2</v>
      </c>
      <c r="K27" s="97">
        <v>8.6900000000000005E-2</v>
      </c>
    </row>
    <row r="28" spans="1:12" ht="15.75" x14ac:dyDescent="0.25">
      <c r="A28" s="56"/>
      <c r="B28" s="53" t="s">
        <v>54</v>
      </c>
      <c r="C28" s="54"/>
      <c r="D28" s="55"/>
      <c r="E28" s="57">
        <f>IF(A18=" - Fornecimento de Materiais e Equipamentos (Aquisição direta)",0,ROUND(E37*D38,4))</f>
        <v>0.03</v>
      </c>
      <c r="H28" s="174" t="s">
        <v>82</v>
      </c>
      <c r="I28" s="175"/>
      <c r="J28" s="175"/>
      <c r="K28" s="176"/>
      <c r="L28" s="98">
        <v>3.6499999999999998E-2</v>
      </c>
    </row>
    <row r="29" spans="1:12" ht="15.75" x14ac:dyDescent="0.25">
      <c r="A29" s="56"/>
      <c r="B29" s="58" t="s">
        <v>55</v>
      </c>
      <c r="C29" s="59"/>
      <c r="D29" s="55"/>
      <c r="E29" s="60">
        <f>IF([1]Dados!$G$28="SELECIONAR","Ver DADOS",IF(A18=" - Fornecimento de Materiais e Equipamentos (Aquisição direta)",0,IF([1]Dados!$G$28="não desonerado",0%,4.5%)))</f>
        <v>4.4999999999999998E-2</v>
      </c>
      <c r="H29" s="177" t="s">
        <v>83</v>
      </c>
      <c r="I29" s="178"/>
      <c r="J29" s="178"/>
      <c r="K29" s="179"/>
      <c r="L29" s="99">
        <v>0.03</v>
      </c>
    </row>
    <row r="30" spans="1:12" ht="16.5" thickBot="1" x14ac:dyDescent="0.3">
      <c r="A30" s="61" t="s">
        <v>56</v>
      </c>
      <c r="B30" s="61"/>
      <c r="C30" s="61"/>
      <c r="D30" s="61"/>
      <c r="E30" s="62">
        <f>IF(A18=" - Fornecimento de Materiais e Equipamentos (Aquisição direta)",0,ROUND((((1+SUM(E$21:E$23))*(1+E$24)*(1+E$25))/(1-SUM(E$26:E$28)))-1,4))</f>
        <v>0.24229999999999999</v>
      </c>
      <c r="H30" s="180" t="s">
        <v>81</v>
      </c>
      <c r="I30" s="181"/>
      <c r="J30" s="181"/>
      <c r="K30" s="182"/>
      <c r="L30" s="100">
        <v>4.4999999999999998E-2</v>
      </c>
    </row>
    <row r="31" spans="1:12" x14ac:dyDescent="0.25">
      <c r="A31" s="63" t="s">
        <v>57</v>
      </c>
      <c r="B31" s="64"/>
      <c r="C31" s="64"/>
      <c r="D31" s="64"/>
      <c r="E31" s="65">
        <f>IF(A18=" - Fornecimento de Materiais e Equipamentos (Aquisição direta)",0,ROUND((((1+SUM(E$21:E$23))*(1+E$24)*(1+E$25))/(1-SUM(E$26:E$29)))-1,4))</f>
        <v>0.30520000000000003</v>
      </c>
    </row>
    <row r="32" spans="1:12" x14ac:dyDescent="0.25">
      <c r="A32" s="38"/>
      <c r="B32" s="38"/>
      <c r="C32" s="38"/>
      <c r="D32" s="38"/>
      <c r="E32" s="38"/>
    </row>
    <row r="33" spans="1:5" x14ac:dyDescent="0.25">
      <c r="A33" s="38" t="s">
        <v>58</v>
      </c>
      <c r="B33" s="38"/>
      <c r="C33" s="38"/>
      <c r="D33" s="38"/>
      <c r="E33" s="38"/>
    </row>
    <row r="34" spans="1:5" x14ac:dyDescent="0.25">
      <c r="A34" s="38"/>
      <c r="B34" s="38"/>
      <c r="C34" s="38"/>
      <c r="D34" s="38"/>
      <c r="E34" s="38"/>
    </row>
    <row r="35" spans="1:5" x14ac:dyDescent="0.25">
      <c r="A35" s="168" t="str">
        <f>IF(AND(A18=" - Fornecimento de Materiais e Equipamentos (Aquisição direta)",E$31=0),"",IF(OR($AI$10&lt;$AK$10,$AI$10&gt;$AL$10)=TRUE(),$AK$21,""))</f>
        <v/>
      </c>
      <c r="B35" s="168"/>
      <c r="C35" s="168"/>
      <c r="D35" s="168"/>
      <c r="E35" s="168"/>
    </row>
    <row r="36" spans="1:5" x14ac:dyDescent="0.25">
      <c r="A36" s="66"/>
      <c r="B36" s="66"/>
      <c r="C36" s="66"/>
      <c r="D36" s="66"/>
      <c r="E36" s="66"/>
    </row>
    <row r="37" spans="1:5" ht="15.75" customHeight="1" x14ac:dyDescent="0.25">
      <c r="A37" s="169" t="s">
        <v>59</v>
      </c>
      <c r="B37" s="170"/>
      <c r="C37" s="170"/>
      <c r="D37" s="170"/>
      <c r="E37" s="67">
        <v>0.6</v>
      </c>
    </row>
    <row r="38" spans="1:5" x14ac:dyDescent="0.25">
      <c r="A38" s="169" t="s">
        <v>60</v>
      </c>
      <c r="B38" s="170"/>
      <c r="C38" s="170"/>
      <c r="D38" s="67">
        <v>0.05</v>
      </c>
      <c r="E38" s="66"/>
    </row>
    <row r="39" spans="1:5" x14ac:dyDescent="0.25">
      <c r="A39" s="68"/>
      <c r="B39" s="69"/>
      <c r="C39" s="69"/>
      <c r="D39" s="70"/>
      <c r="E39" s="66"/>
    </row>
    <row r="40" spans="1:5" x14ac:dyDescent="0.25">
      <c r="A40" s="171" t="s">
        <v>61</v>
      </c>
      <c r="B40" s="172"/>
      <c r="C40" s="172"/>
      <c r="D40" s="172"/>
      <c r="E40" s="172"/>
    </row>
    <row r="43" spans="1:5" x14ac:dyDescent="0.25">
      <c r="A43" s="71"/>
      <c r="B43" s="72"/>
      <c r="C43" s="73"/>
      <c r="D43" s="73"/>
      <c r="E43" s="73"/>
    </row>
    <row r="44" spans="1:5" x14ac:dyDescent="0.25">
      <c r="A44" s="38" t="s">
        <v>70</v>
      </c>
      <c r="B44" s="38"/>
      <c r="C44" s="51"/>
      <c r="D44" s="38"/>
      <c r="E44" s="38"/>
    </row>
    <row r="45" spans="1:5" x14ac:dyDescent="0.25">
      <c r="A45" s="166" t="s">
        <v>67</v>
      </c>
      <c r="B45" s="166"/>
      <c r="C45" s="166"/>
      <c r="D45" s="74" t="s">
        <v>62</v>
      </c>
      <c r="E45" s="75" t="s">
        <v>85</v>
      </c>
    </row>
    <row r="46" spans="1:5" x14ac:dyDescent="0.25">
      <c r="A46" s="166" t="s">
        <v>84</v>
      </c>
      <c r="B46" s="166"/>
      <c r="C46" s="166"/>
      <c r="D46" s="38"/>
      <c r="E46" s="38"/>
    </row>
    <row r="47" spans="1:5" x14ac:dyDescent="0.25">
      <c r="A47" s="38"/>
      <c r="B47" s="76"/>
      <c r="C47" s="77"/>
      <c r="D47" s="38"/>
      <c r="E47" s="38"/>
    </row>
  </sheetData>
  <sheetProtection algorithmName="SHA-512" hashValue="m2yEXZ8V9+Hq9okMvcknnc8DdkXEJhTv5ySUR3P9OfuouiHwlZge6naXyc8tKoP955e5+XuBssD0cobI+wANKQ==" saltValue="3T8UunWyeKT4WogERNpmiw==" spinCount="100000" sheet="1" objects="1" scenarios="1"/>
  <mergeCells count="16"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A18:E18" xr:uid="{00000000-0002-0000-0200-000001000000}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  <vt:lpstr>CRONOGRAMA!Titulos_de_impressao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licitacao2</cp:lastModifiedBy>
  <cp:lastPrinted>2023-10-10T12:33:50Z</cp:lastPrinted>
  <dcterms:created xsi:type="dcterms:W3CDTF">2013-05-17T17:26:46Z</dcterms:created>
  <dcterms:modified xsi:type="dcterms:W3CDTF">2023-10-19T18:01:07Z</dcterms:modified>
</cp:coreProperties>
</file>